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270" yWindow="555" windowWidth="19815" windowHeight="7365" activeTab="2"/>
  </bookViews>
  <sheets>
    <sheet name="Rekapitulace stavby" sheetId="1" r:id="rId1"/>
    <sheet name="01 - stará budova" sheetId="2" r:id="rId2"/>
    <sheet name="02 - Nová budova" sheetId="3" r:id="rId3"/>
  </sheets>
  <definedNames>
    <definedName name="_xlnm.Print_Titles" localSheetId="1">'01 - stará budova'!$137:$137</definedName>
    <definedName name="_xlnm.Print_Titles" localSheetId="2">'02 - Nová budova'!$133:$133</definedName>
    <definedName name="_xlnm.Print_Titles" localSheetId="0">'Rekapitulace stavby'!$85:$85</definedName>
    <definedName name="_xlnm.Print_Area" localSheetId="1">'01 - stará budova'!$C$4:$Q$70,'01 - stará budova'!$C$76:$Q$121,'01 - stará budova'!$C$127:$Q$362</definedName>
    <definedName name="_xlnm.Print_Area" localSheetId="2">'02 - Nová budova'!$C$4:$Q$70,'02 - Nová budova'!$C$76:$Q$117,'02 - Nová budova'!$C$123:$Q$281</definedName>
    <definedName name="_xlnm.Print_Area" localSheetId="0">'Rekapitulace stavby'!$C$4:$AP$70,'Rekapitulace stavby'!$C$76:$AP$97</definedName>
  </definedNames>
  <calcPr calcId="145621"/>
</workbook>
</file>

<file path=xl/calcChain.xml><?xml version="1.0" encoding="utf-8"?>
<calcChain xmlns="http://schemas.openxmlformats.org/spreadsheetml/2006/main">
  <c r="N281" i="3" l="1"/>
  <c r="AY89" i="1"/>
  <c r="AX89" i="1"/>
  <c r="BI280" i="3"/>
  <c r="BH280" i="3"/>
  <c r="BG280" i="3"/>
  <c r="BF280" i="3"/>
  <c r="AA280" i="3"/>
  <c r="Y280" i="3"/>
  <c r="W280" i="3"/>
  <c r="BK280" i="3"/>
  <c r="N280" i="3"/>
  <c r="BE280" i="3"/>
  <c r="BI279" i="3"/>
  <c r="BH279" i="3"/>
  <c r="BG279" i="3"/>
  <c r="BF279" i="3"/>
  <c r="AA279" i="3"/>
  <c r="Y279" i="3"/>
  <c r="W279" i="3"/>
  <c r="BK279" i="3"/>
  <c r="N279" i="3"/>
  <c r="BE279" i="3"/>
  <c r="BI278" i="3"/>
  <c r="BH278" i="3"/>
  <c r="BG278" i="3"/>
  <c r="BF278" i="3"/>
  <c r="AA278" i="3"/>
  <c r="AA277" i="3"/>
  <c r="AA276" i="3" s="1"/>
  <c r="Y278" i="3"/>
  <c r="Y277" i="3" s="1"/>
  <c r="Y276" i="3" s="1"/>
  <c r="W278" i="3"/>
  <c r="W277" i="3"/>
  <c r="W276" i="3"/>
  <c r="BK278" i="3"/>
  <c r="BK277" i="3" s="1"/>
  <c r="N278" i="3"/>
  <c r="BE278" i="3"/>
  <c r="BI275" i="3"/>
  <c r="BH275" i="3"/>
  <c r="BG275" i="3"/>
  <c r="BF275" i="3"/>
  <c r="AA275" i="3"/>
  <c r="Y275" i="3"/>
  <c r="W275" i="3"/>
  <c r="BK275" i="3"/>
  <c r="N275" i="3"/>
  <c r="BE275" i="3"/>
  <c r="BI274" i="3"/>
  <c r="BH274" i="3"/>
  <c r="BG274" i="3"/>
  <c r="BF274" i="3"/>
  <c r="AA274" i="3"/>
  <c r="AA273" i="3" s="1"/>
  <c r="Y274" i="3"/>
  <c r="Y273" i="3"/>
  <c r="W274" i="3"/>
  <c r="W273" i="3" s="1"/>
  <c r="BK274" i="3"/>
  <c r="BK273" i="3"/>
  <c r="N273" i="3" s="1"/>
  <c r="N105" i="3" s="1"/>
  <c r="N274" i="3"/>
  <c r="BE274" i="3"/>
  <c r="BI272" i="3"/>
  <c r="BH272" i="3"/>
  <c r="BG272" i="3"/>
  <c r="BF272" i="3"/>
  <c r="AA272" i="3"/>
  <c r="Y272" i="3"/>
  <c r="W272" i="3"/>
  <c r="BK272" i="3"/>
  <c r="N272" i="3"/>
  <c r="BE272" i="3" s="1"/>
  <c r="BI270" i="3"/>
  <c r="BH270" i="3"/>
  <c r="BG270" i="3"/>
  <c r="BF270" i="3"/>
  <c r="AA270" i="3"/>
  <c r="AA269" i="3"/>
  <c r="Y270" i="3"/>
  <c r="Y269" i="3" s="1"/>
  <c r="W270" i="3"/>
  <c r="W269" i="3"/>
  <c r="BK270" i="3"/>
  <c r="BK269" i="3" s="1"/>
  <c r="N269" i="3" s="1"/>
  <c r="N104" i="3" s="1"/>
  <c r="N270" i="3"/>
  <c r="BE270" i="3" s="1"/>
  <c r="BI268" i="3"/>
  <c r="BH268" i="3"/>
  <c r="BG268" i="3"/>
  <c r="BF268" i="3"/>
  <c r="AA268" i="3"/>
  <c r="Y268" i="3"/>
  <c r="W268" i="3"/>
  <c r="BK268" i="3"/>
  <c r="N268" i="3"/>
  <c r="BE268" i="3"/>
  <c r="BI267" i="3"/>
  <c r="BH267" i="3"/>
  <c r="BG267" i="3"/>
  <c r="BF267" i="3"/>
  <c r="AA267" i="3"/>
  <c r="Y267" i="3"/>
  <c r="W267" i="3"/>
  <c r="BK267" i="3"/>
  <c r="N267" i="3"/>
  <c r="BE267" i="3" s="1"/>
  <c r="BI266" i="3"/>
  <c r="BH266" i="3"/>
  <c r="BG266" i="3"/>
  <c r="BF266" i="3"/>
  <c r="AA266" i="3"/>
  <c r="Y266" i="3"/>
  <c r="W266" i="3"/>
  <c r="BK266" i="3"/>
  <c r="N266" i="3"/>
  <c r="BE266" i="3"/>
  <c r="BI265" i="3"/>
  <c r="BH265" i="3"/>
  <c r="BG265" i="3"/>
  <c r="BF265" i="3"/>
  <c r="AA265" i="3"/>
  <c r="Y265" i="3"/>
  <c r="W265" i="3"/>
  <c r="BK265" i="3"/>
  <c r="N265" i="3"/>
  <c r="BE265" i="3" s="1"/>
  <c r="BI264" i="3"/>
  <c r="BH264" i="3"/>
  <c r="BG264" i="3"/>
  <c r="BF264" i="3"/>
  <c r="AA264" i="3"/>
  <c r="Y264" i="3"/>
  <c r="W264" i="3"/>
  <c r="BK264" i="3"/>
  <c r="N264" i="3"/>
  <c r="BE264" i="3"/>
  <c r="BI263" i="3"/>
  <c r="BH263" i="3"/>
  <c r="BG263" i="3"/>
  <c r="BF263" i="3"/>
  <c r="AA263" i="3"/>
  <c r="Y263" i="3"/>
  <c r="W263" i="3"/>
  <c r="BK263" i="3"/>
  <c r="N263" i="3"/>
  <c r="BE263" i="3" s="1"/>
  <c r="BI262" i="3"/>
  <c r="BH262" i="3"/>
  <c r="BG262" i="3"/>
  <c r="BF262" i="3"/>
  <c r="AA262" i="3"/>
  <c r="Y262" i="3"/>
  <c r="W262" i="3"/>
  <c r="BK262" i="3"/>
  <c r="N262" i="3"/>
  <c r="BE262" i="3"/>
  <c r="BI260" i="3"/>
  <c r="BH260" i="3"/>
  <c r="BG260" i="3"/>
  <c r="BF260" i="3"/>
  <c r="AA260" i="3"/>
  <c r="Y260" i="3"/>
  <c r="W260" i="3"/>
  <c r="BK260" i="3"/>
  <c r="N260" i="3"/>
  <c r="BE260" i="3" s="1"/>
  <c r="BI258" i="3"/>
  <c r="BH258" i="3"/>
  <c r="BG258" i="3"/>
  <c r="BF258" i="3"/>
  <c r="AA258" i="3"/>
  <c r="Y258" i="3"/>
  <c r="W258" i="3"/>
  <c r="BK258" i="3"/>
  <c r="N258" i="3"/>
  <c r="BE258" i="3"/>
  <c r="BI257" i="3"/>
  <c r="BH257" i="3"/>
  <c r="BG257" i="3"/>
  <c r="BF257" i="3"/>
  <c r="AA257" i="3"/>
  <c r="Y257" i="3"/>
  <c r="W257" i="3"/>
  <c r="BK257" i="3"/>
  <c r="N257" i="3"/>
  <c r="BE257" i="3" s="1"/>
  <c r="BI256" i="3"/>
  <c r="BH256" i="3"/>
  <c r="BG256" i="3"/>
  <c r="BF256" i="3"/>
  <c r="AA256" i="3"/>
  <c r="Y256" i="3"/>
  <c r="W256" i="3"/>
  <c r="BK256" i="3"/>
  <c r="N256" i="3"/>
  <c r="BE256" i="3"/>
  <c r="BI255" i="3"/>
  <c r="BH255" i="3"/>
  <c r="BG255" i="3"/>
  <c r="BF255" i="3"/>
  <c r="AA255" i="3"/>
  <c r="Y255" i="3"/>
  <c r="W255" i="3"/>
  <c r="BK255" i="3"/>
  <c r="N255" i="3"/>
  <c r="BE255" i="3" s="1"/>
  <c r="BI254" i="3"/>
  <c r="BH254" i="3"/>
  <c r="BG254" i="3"/>
  <c r="BF254" i="3"/>
  <c r="AA254" i="3"/>
  <c r="AA253" i="3"/>
  <c r="Y254" i="3"/>
  <c r="Y253" i="3" s="1"/>
  <c r="W254" i="3"/>
  <c r="W253" i="3"/>
  <c r="BK254" i="3"/>
  <c r="BK253" i="3" s="1"/>
  <c r="N253" i="3" s="1"/>
  <c r="N103" i="3" s="1"/>
  <c r="N254" i="3"/>
  <c r="BE254" i="3" s="1"/>
  <c r="BI252" i="3"/>
  <c r="BH252" i="3"/>
  <c r="BG252" i="3"/>
  <c r="BF252" i="3"/>
  <c r="AA252" i="3"/>
  <c r="Y252" i="3"/>
  <c r="W252" i="3"/>
  <c r="BK252" i="3"/>
  <c r="N252" i="3"/>
  <c r="BE252" i="3"/>
  <c r="BI251" i="3"/>
  <c r="BH251" i="3"/>
  <c r="BG251" i="3"/>
  <c r="BF251" i="3"/>
  <c r="AA251" i="3"/>
  <c r="Y251" i="3"/>
  <c r="W251" i="3"/>
  <c r="BK251" i="3"/>
  <c r="N251" i="3"/>
  <c r="BE251" i="3" s="1"/>
  <c r="BI250" i="3"/>
  <c r="BH250" i="3"/>
  <c r="BG250" i="3"/>
  <c r="BF250" i="3"/>
  <c r="AA250" i="3"/>
  <c r="Y250" i="3"/>
  <c r="W250" i="3"/>
  <c r="BK250" i="3"/>
  <c r="N250" i="3"/>
  <c r="BE250" i="3"/>
  <c r="BI249" i="3"/>
  <c r="BH249" i="3"/>
  <c r="BG249" i="3"/>
  <c r="BF249" i="3"/>
  <c r="AA249" i="3"/>
  <c r="Y249" i="3"/>
  <c r="W249" i="3"/>
  <c r="BK249" i="3"/>
  <c r="N249" i="3"/>
  <c r="BE249" i="3" s="1"/>
  <c r="BI248" i="3"/>
  <c r="BH248" i="3"/>
  <c r="BG248" i="3"/>
  <c r="BF248" i="3"/>
  <c r="AA248" i="3"/>
  <c r="Y248" i="3"/>
  <c r="W248" i="3"/>
  <c r="BK248" i="3"/>
  <c r="N248" i="3"/>
  <c r="BE248" i="3"/>
  <c r="BI247" i="3"/>
  <c r="BH247" i="3"/>
  <c r="BG247" i="3"/>
  <c r="BF247" i="3"/>
  <c r="AA247" i="3"/>
  <c r="Y247" i="3"/>
  <c r="W247" i="3"/>
  <c r="BK247" i="3"/>
  <c r="N247" i="3"/>
  <c r="BE247" i="3" s="1"/>
  <c r="BI246" i="3"/>
  <c r="BH246" i="3"/>
  <c r="BG246" i="3"/>
  <c r="BF246" i="3"/>
  <c r="AA246" i="3"/>
  <c r="Y246" i="3"/>
  <c r="W246" i="3"/>
  <c r="BK246" i="3"/>
  <c r="N246" i="3"/>
  <c r="BE246" i="3"/>
  <c r="BI245" i="3"/>
  <c r="BH245" i="3"/>
  <c r="BG245" i="3"/>
  <c r="BF245" i="3"/>
  <c r="AA245" i="3"/>
  <c r="Y245" i="3"/>
  <c r="W245" i="3"/>
  <c r="BK245" i="3"/>
  <c r="N245" i="3"/>
  <c r="BE245" i="3" s="1"/>
  <c r="BI244" i="3"/>
  <c r="BH244" i="3"/>
  <c r="BG244" i="3"/>
  <c r="BF244" i="3"/>
  <c r="AA244" i="3"/>
  <c r="Y244" i="3"/>
  <c r="W244" i="3"/>
  <c r="BK244" i="3"/>
  <c r="N244" i="3"/>
  <c r="BE244" i="3"/>
  <c r="BI243" i="3"/>
  <c r="BH243" i="3"/>
  <c r="BG243" i="3"/>
  <c r="BF243" i="3"/>
  <c r="AA243" i="3"/>
  <c r="AA242" i="3" s="1"/>
  <c r="Y243" i="3"/>
  <c r="Y242" i="3"/>
  <c r="W243" i="3"/>
  <c r="W242" i="3" s="1"/>
  <c r="BK243" i="3"/>
  <c r="BK242" i="3"/>
  <c r="N242" i="3" s="1"/>
  <c r="N102" i="3" s="1"/>
  <c r="N243" i="3"/>
  <c r="BE243" i="3" s="1"/>
  <c r="BI241" i="3"/>
  <c r="BH241" i="3"/>
  <c r="BG241" i="3"/>
  <c r="BF241" i="3"/>
  <c r="AA241" i="3"/>
  <c r="Y241" i="3"/>
  <c r="W241" i="3"/>
  <c r="BK241" i="3"/>
  <c r="N241" i="3"/>
  <c r="BE241" i="3" s="1"/>
  <c r="BI240" i="3"/>
  <c r="BH240" i="3"/>
  <c r="BG240" i="3"/>
  <c r="BF240" i="3"/>
  <c r="AA240" i="3"/>
  <c r="Y240" i="3"/>
  <c r="W240" i="3"/>
  <c r="BK240" i="3"/>
  <c r="N240" i="3"/>
  <c r="BE240" i="3"/>
  <c r="BI239" i="3"/>
  <c r="BH239" i="3"/>
  <c r="BG239" i="3"/>
  <c r="BF239" i="3"/>
  <c r="AA239" i="3"/>
  <c r="AA238" i="3" s="1"/>
  <c r="Y239" i="3"/>
  <c r="Y238" i="3"/>
  <c r="W239" i="3"/>
  <c r="W238" i="3" s="1"/>
  <c r="BK239" i="3"/>
  <c r="BK238" i="3"/>
  <c r="N238" i="3" s="1"/>
  <c r="N101" i="3" s="1"/>
  <c r="N239" i="3"/>
  <c r="BE239" i="3" s="1"/>
  <c r="BI237" i="3"/>
  <c r="BH237" i="3"/>
  <c r="BG237" i="3"/>
  <c r="BF237" i="3"/>
  <c r="AA237" i="3"/>
  <c r="AA236" i="3" s="1"/>
  <c r="Y237" i="3"/>
  <c r="Y236" i="3"/>
  <c r="W237" i="3"/>
  <c r="W236" i="3" s="1"/>
  <c r="BK237" i="3"/>
  <c r="BK236" i="3"/>
  <c r="N236" i="3" s="1"/>
  <c r="N100" i="3" s="1"/>
  <c r="N237" i="3"/>
  <c r="BE237" i="3" s="1"/>
  <c r="BI235" i="3"/>
  <c r="BH235" i="3"/>
  <c r="BG235" i="3"/>
  <c r="BF235" i="3"/>
  <c r="AA235" i="3"/>
  <c r="Y235" i="3"/>
  <c r="W235" i="3"/>
  <c r="BK235" i="3"/>
  <c r="N235" i="3"/>
  <c r="BE235" i="3" s="1"/>
  <c r="BI234" i="3"/>
  <c r="BH234" i="3"/>
  <c r="BG234" i="3"/>
  <c r="BF234" i="3"/>
  <c r="AA234" i="3"/>
  <c r="Y234" i="3"/>
  <c r="W234" i="3"/>
  <c r="BK234" i="3"/>
  <c r="N234" i="3"/>
  <c r="BE234" i="3"/>
  <c r="BI233" i="3"/>
  <c r="BH233" i="3"/>
  <c r="BG233" i="3"/>
  <c r="BF233" i="3"/>
  <c r="AA233" i="3"/>
  <c r="Y233" i="3"/>
  <c r="W233" i="3"/>
  <c r="BK233" i="3"/>
  <c r="N233" i="3"/>
  <c r="BE233" i="3" s="1"/>
  <c r="BI232" i="3"/>
  <c r="BH232" i="3"/>
  <c r="BG232" i="3"/>
  <c r="BF232" i="3"/>
  <c r="AA232" i="3"/>
  <c r="Y232" i="3"/>
  <c r="W232" i="3"/>
  <c r="BK232" i="3"/>
  <c r="N232" i="3"/>
  <c r="BE232" i="3"/>
  <c r="BI231" i="3"/>
  <c r="BH231" i="3"/>
  <c r="BG231" i="3"/>
  <c r="BF231" i="3"/>
  <c r="AA231" i="3"/>
  <c r="Y231" i="3"/>
  <c r="W231" i="3"/>
  <c r="BK231" i="3"/>
  <c r="N231" i="3"/>
  <c r="BE231" i="3" s="1"/>
  <c r="BI230" i="3"/>
  <c r="BH230" i="3"/>
  <c r="BG230" i="3"/>
  <c r="BF230" i="3"/>
  <c r="AA230" i="3"/>
  <c r="Y230" i="3"/>
  <c r="W230" i="3"/>
  <c r="BK230" i="3"/>
  <c r="N230" i="3"/>
  <c r="BE230" i="3"/>
  <c r="BI229" i="3"/>
  <c r="BH229" i="3"/>
  <c r="BG229" i="3"/>
  <c r="BF229" i="3"/>
  <c r="AA229" i="3"/>
  <c r="AA228" i="3" s="1"/>
  <c r="AA227" i="3" s="1"/>
  <c r="Y229" i="3"/>
  <c r="Y228" i="3" s="1"/>
  <c r="Y227" i="3" s="1"/>
  <c r="W229" i="3"/>
  <c r="W228" i="3"/>
  <c r="BK229" i="3"/>
  <c r="BK228" i="3" s="1"/>
  <c r="N229" i="3"/>
  <c r="BE229" i="3"/>
  <c r="BI226" i="3"/>
  <c r="BH226" i="3"/>
  <c r="BG226" i="3"/>
  <c r="BF226" i="3"/>
  <c r="AA226" i="3"/>
  <c r="AA225" i="3"/>
  <c r="Y226" i="3"/>
  <c r="Y225" i="3" s="1"/>
  <c r="W226" i="3"/>
  <c r="W225" i="3"/>
  <c r="BK226" i="3"/>
  <c r="BK225" i="3" s="1"/>
  <c r="N225" i="3" s="1"/>
  <c r="N97" i="3" s="1"/>
  <c r="N226" i="3"/>
  <c r="BE226" i="3" s="1"/>
  <c r="BI224" i="3"/>
  <c r="BH224" i="3"/>
  <c r="BG224" i="3"/>
  <c r="BF224" i="3"/>
  <c r="AA224" i="3"/>
  <c r="Y224" i="3"/>
  <c r="W224" i="3"/>
  <c r="BK224" i="3"/>
  <c r="N224" i="3"/>
  <c r="BE224" i="3"/>
  <c r="BI223" i="3"/>
  <c r="BH223" i="3"/>
  <c r="BG223" i="3"/>
  <c r="BF223" i="3"/>
  <c r="AA223" i="3"/>
  <c r="Y223" i="3"/>
  <c r="W223" i="3"/>
  <c r="BK223" i="3"/>
  <c r="N223" i="3"/>
  <c r="BE223" i="3" s="1"/>
  <c r="BI222" i="3"/>
  <c r="BH222" i="3"/>
  <c r="BG222" i="3"/>
  <c r="BF222" i="3"/>
  <c r="AA222" i="3"/>
  <c r="Y222" i="3"/>
  <c r="W222" i="3"/>
  <c r="BK222" i="3"/>
  <c r="N222" i="3"/>
  <c r="BE222" i="3"/>
  <c r="BI221" i="3"/>
  <c r="BH221" i="3"/>
  <c r="BG221" i="3"/>
  <c r="BF221" i="3"/>
  <c r="AA221" i="3"/>
  <c r="Y221" i="3"/>
  <c r="W221" i="3"/>
  <c r="BK221" i="3"/>
  <c r="N221" i="3"/>
  <c r="BE221" i="3" s="1"/>
  <c r="BI220" i="3"/>
  <c r="BH220" i="3"/>
  <c r="BG220" i="3"/>
  <c r="BF220" i="3"/>
  <c r="AA220" i="3"/>
  <c r="Y220" i="3"/>
  <c r="W220" i="3"/>
  <c r="BK220" i="3"/>
  <c r="N220" i="3"/>
  <c r="BE220" i="3"/>
  <c r="BI219" i="3"/>
  <c r="BH219" i="3"/>
  <c r="BG219" i="3"/>
  <c r="BF219" i="3"/>
  <c r="AA219" i="3"/>
  <c r="Y219" i="3"/>
  <c r="W219" i="3"/>
  <c r="BK219" i="3"/>
  <c r="N219" i="3"/>
  <c r="BE219" i="3" s="1"/>
  <c r="BI218" i="3"/>
  <c r="BH218" i="3"/>
  <c r="BG218" i="3"/>
  <c r="BF218" i="3"/>
  <c r="AA218" i="3"/>
  <c r="AA217" i="3"/>
  <c r="Y218" i="3"/>
  <c r="Y217" i="3" s="1"/>
  <c r="W218" i="3"/>
  <c r="W217" i="3"/>
  <c r="BK218" i="3"/>
  <c r="BK217" i="3" s="1"/>
  <c r="N217" i="3" s="1"/>
  <c r="N96" i="3" s="1"/>
  <c r="N218" i="3"/>
  <c r="BE218" i="3" s="1"/>
  <c r="BI216" i="3"/>
  <c r="BH216" i="3"/>
  <c r="BG216" i="3"/>
  <c r="BF216" i="3"/>
  <c r="AA216" i="3"/>
  <c r="Y216" i="3"/>
  <c r="W216" i="3"/>
  <c r="BK216" i="3"/>
  <c r="N216" i="3"/>
  <c r="BE216" i="3"/>
  <c r="BI215" i="3"/>
  <c r="BH215" i="3"/>
  <c r="BG215" i="3"/>
  <c r="BF215" i="3"/>
  <c r="AA215" i="3"/>
  <c r="Y215" i="3"/>
  <c r="W215" i="3"/>
  <c r="BK215" i="3"/>
  <c r="N215" i="3"/>
  <c r="BE215" i="3" s="1"/>
  <c r="BI214" i="3"/>
  <c r="BH214" i="3"/>
  <c r="BG214" i="3"/>
  <c r="BF214" i="3"/>
  <c r="AA214" i="3"/>
  <c r="Y214" i="3"/>
  <c r="W214" i="3"/>
  <c r="BK214" i="3"/>
  <c r="N214" i="3"/>
  <c r="BE214" i="3"/>
  <c r="BI213" i="3"/>
  <c r="BH213" i="3"/>
  <c r="BG213" i="3"/>
  <c r="BF213" i="3"/>
  <c r="AA213" i="3"/>
  <c r="Y213" i="3"/>
  <c r="W213" i="3"/>
  <c r="BK213" i="3"/>
  <c r="N213" i="3"/>
  <c r="BE213" i="3" s="1"/>
  <c r="BI212" i="3"/>
  <c r="BH212" i="3"/>
  <c r="BG212" i="3"/>
  <c r="BF212" i="3"/>
  <c r="AA212" i="3"/>
  <c r="Y212" i="3"/>
  <c r="W212" i="3"/>
  <c r="BK212" i="3"/>
  <c r="N212" i="3"/>
  <c r="BE212" i="3"/>
  <c r="BI211" i="3"/>
  <c r="BH211" i="3"/>
  <c r="BG211" i="3"/>
  <c r="BF211" i="3"/>
  <c r="AA211" i="3"/>
  <c r="Y211" i="3"/>
  <c r="W211" i="3"/>
  <c r="BK211" i="3"/>
  <c r="N211" i="3"/>
  <c r="BE211" i="3" s="1"/>
  <c r="BI210" i="3"/>
  <c r="BH210" i="3"/>
  <c r="BG210" i="3"/>
  <c r="BF210" i="3"/>
  <c r="AA210" i="3"/>
  <c r="Y210" i="3"/>
  <c r="W210" i="3"/>
  <c r="BK210" i="3"/>
  <c r="N210" i="3"/>
  <c r="BE210" i="3"/>
  <c r="BI209" i="3"/>
  <c r="BH209" i="3"/>
  <c r="BG209" i="3"/>
  <c r="BF209" i="3"/>
  <c r="AA209" i="3"/>
  <c r="Y209" i="3"/>
  <c r="W209" i="3"/>
  <c r="BK209" i="3"/>
  <c r="N209" i="3"/>
  <c r="BE209" i="3" s="1"/>
  <c r="BI208" i="3"/>
  <c r="BH208" i="3"/>
  <c r="BG208" i="3"/>
  <c r="BF208" i="3"/>
  <c r="AA208" i="3"/>
  <c r="Y208" i="3"/>
  <c r="W208" i="3"/>
  <c r="BK208" i="3"/>
  <c r="N208" i="3"/>
  <c r="BE208" i="3"/>
  <c r="BI207" i="3"/>
  <c r="BH207" i="3"/>
  <c r="BG207" i="3"/>
  <c r="BF207" i="3"/>
  <c r="AA207" i="3"/>
  <c r="Y207" i="3"/>
  <c r="W207" i="3"/>
  <c r="BK207" i="3"/>
  <c r="N207" i="3"/>
  <c r="BE207" i="3" s="1"/>
  <c r="BI206" i="3"/>
  <c r="BH206" i="3"/>
  <c r="BG206" i="3"/>
  <c r="BF206" i="3"/>
  <c r="AA206" i="3"/>
  <c r="Y206" i="3"/>
  <c r="W206" i="3"/>
  <c r="BK206" i="3"/>
  <c r="N206" i="3"/>
  <c r="BE206" i="3"/>
  <c r="BI205" i="3"/>
  <c r="BH205" i="3"/>
  <c r="BG205" i="3"/>
  <c r="BF205" i="3"/>
  <c r="AA205" i="3"/>
  <c r="Y205" i="3"/>
  <c r="W205" i="3"/>
  <c r="BK205" i="3"/>
  <c r="N205" i="3"/>
  <c r="BE205" i="3" s="1"/>
  <c r="BI204" i="3"/>
  <c r="BH204" i="3"/>
  <c r="BG204" i="3"/>
  <c r="BF204" i="3"/>
  <c r="AA204" i="3"/>
  <c r="Y204" i="3"/>
  <c r="W204" i="3"/>
  <c r="BK204" i="3"/>
  <c r="N204" i="3"/>
  <c r="BE204" i="3"/>
  <c r="BI203" i="3"/>
  <c r="BH203" i="3"/>
  <c r="BG203" i="3"/>
  <c r="BF203" i="3"/>
  <c r="AA203" i="3"/>
  <c r="Y203" i="3"/>
  <c r="W203" i="3"/>
  <c r="BK203" i="3"/>
  <c r="N203" i="3"/>
  <c r="BE203" i="3" s="1"/>
  <c r="BI202" i="3"/>
  <c r="BH202" i="3"/>
  <c r="BG202" i="3"/>
  <c r="BF202" i="3"/>
  <c r="AA202" i="3"/>
  <c r="Y202" i="3"/>
  <c r="W202" i="3"/>
  <c r="BK202" i="3"/>
  <c r="N202" i="3"/>
  <c r="BE202" i="3"/>
  <c r="BI201" i="3"/>
  <c r="BH201" i="3"/>
  <c r="BG201" i="3"/>
  <c r="BF201" i="3"/>
  <c r="AA201" i="3"/>
  <c r="Y201" i="3"/>
  <c r="W201" i="3"/>
  <c r="BK201" i="3"/>
  <c r="N201" i="3"/>
  <c r="BE201" i="3" s="1"/>
  <c r="BI200" i="3"/>
  <c r="BH200" i="3"/>
  <c r="BG200" i="3"/>
  <c r="BF200" i="3"/>
  <c r="AA200" i="3"/>
  <c r="Y200" i="3"/>
  <c r="W200" i="3"/>
  <c r="BK200" i="3"/>
  <c r="N200" i="3"/>
  <c r="BE200" i="3"/>
  <c r="BI199" i="3"/>
  <c r="BH199" i="3"/>
  <c r="BG199" i="3"/>
  <c r="BF199" i="3"/>
  <c r="AA199" i="3"/>
  <c r="Y199" i="3"/>
  <c r="W199" i="3"/>
  <c r="BK199" i="3"/>
  <c r="N199" i="3"/>
  <c r="BE199" i="3" s="1"/>
  <c r="BI198" i="3"/>
  <c r="BH198" i="3"/>
  <c r="BG198" i="3"/>
  <c r="BF198" i="3"/>
  <c r="AA198" i="3"/>
  <c r="Y198" i="3"/>
  <c r="W198" i="3"/>
  <c r="BK198" i="3"/>
  <c r="N198" i="3"/>
  <c r="BE198" i="3"/>
  <c r="BI197" i="3"/>
  <c r="BH197" i="3"/>
  <c r="BG197" i="3"/>
  <c r="BF197" i="3"/>
  <c r="AA197" i="3"/>
  <c r="Y197" i="3"/>
  <c r="W197" i="3"/>
  <c r="BK197" i="3"/>
  <c r="N197" i="3"/>
  <c r="BE197" i="3" s="1"/>
  <c r="BI196" i="3"/>
  <c r="BH196" i="3"/>
  <c r="BG196" i="3"/>
  <c r="BF196" i="3"/>
  <c r="AA196" i="3"/>
  <c r="Y196" i="3"/>
  <c r="W196" i="3"/>
  <c r="BK196" i="3"/>
  <c r="N196" i="3"/>
  <c r="BE196" i="3"/>
  <c r="BI195" i="3"/>
  <c r="BH195" i="3"/>
  <c r="BG195" i="3"/>
  <c r="BF195" i="3"/>
  <c r="AA195" i="3"/>
  <c r="Y195" i="3"/>
  <c r="W195" i="3"/>
  <c r="BK195" i="3"/>
  <c r="N195" i="3"/>
  <c r="BE195" i="3" s="1"/>
  <c r="BI194" i="3"/>
  <c r="BH194" i="3"/>
  <c r="BG194" i="3"/>
  <c r="BF194" i="3"/>
  <c r="AA194" i="3"/>
  <c r="AA193" i="3"/>
  <c r="Y194" i="3"/>
  <c r="Y193" i="3" s="1"/>
  <c r="W194" i="3"/>
  <c r="W193" i="3"/>
  <c r="BK194" i="3"/>
  <c r="BK193" i="3" s="1"/>
  <c r="N193" i="3" s="1"/>
  <c r="N95" i="3" s="1"/>
  <c r="N194" i="3"/>
  <c r="BE194" i="3" s="1"/>
  <c r="BI192" i="3"/>
  <c r="BH192" i="3"/>
  <c r="BG192" i="3"/>
  <c r="BF192" i="3"/>
  <c r="AA192" i="3"/>
  <c r="Y192" i="3"/>
  <c r="W192" i="3"/>
  <c r="BK192" i="3"/>
  <c r="N192" i="3"/>
  <c r="BE192" i="3"/>
  <c r="BI191" i="3"/>
  <c r="BH191" i="3"/>
  <c r="BG191" i="3"/>
  <c r="BF191" i="3"/>
  <c r="AA191" i="3"/>
  <c r="Y191" i="3"/>
  <c r="W191" i="3"/>
  <c r="BK191" i="3"/>
  <c r="N191" i="3"/>
  <c r="BE191" i="3" s="1"/>
  <c r="BI190" i="3"/>
  <c r="BH190" i="3"/>
  <c r="BG190" i="3"/>
  <c r="BF190" i="3"/>
  <c r="AA190" i="3"/>
  <c r="Y190" i="3"/>
  <c r="W190" i="3"/>
  <c r="BK190" i="3"/>
  <c r="N190" i="3"/>
  <c r="BE190" i="3"/>
  <c r="BI189" i="3"/>
  <c r="BH189" i="3"/>
  <c r="BG189" i="3"/>
  <c r="BF189" i="3"/>
  <c r="AA189" i="3"/>
  <c r="Y189" i="3"/>
  <c r="W189" i="3"/>
  <c r="BK189" i="3"/>
  <c r="N189" i="3"/>
  <c r="BE189" i="3" s="1"/>
  <c r="BI188" i="3"/>
  <c r="BH188" i="3"/>
  <c r="BG188" i="3"/>
  <c r="BF188" i="3"/>
  <c r="AA188" i="3"/>
  <c r="Y188" i="3"/>
  <c r="W188" i="3"/>
  <c r="BK188" i="3"/>
  <c r="N188" i="3"/>
  <c r="BE188" i="3"/>
  <c r="BI187" i="3"/>
  <c r="BH187" i="3"/>
  <c r="BG187" i="3"/>
  <c r="BF187" i="3"/>
  <c r="AA187" i="3"/>
  <c r="Y187" i="3"/>
  <c r="W187" i="3"/>
  <c r="BK187" i="3"/>
  <c r="N187" i="3"/>
  <c r="BE187" i="3" s="1"/>
  <c r="BI186" i="3"/>
  <c r="BH186" i="3"/>
  <c r="BG186" i="3"/>
  <c r="BF186" i="3"/>
  <c r="AA186" i="3"/>
  <c r="Y186" i="3"/>
  <c r="W186" i="3"/>
  <c r="BK186" i="3"/>
  <c r="N186" i="3"/>
  <c r="BE186" i="3"/>
  <c r="BI185" i="3"/>
  <c r="BH185" i="3"/>
  <c r="BG185" i="3"/>
  <c r="BF185" i="3"/>
  <c r="AA185" i="3"/>
  <c r="Y185" i="3"/>
  <c r="W185" i="3"/>
  <c r="BK185" i="3"/>
  <c r="N185" i="3"/>
  <c r="BE185" i="3" s="1"/>
  <c r="BI184" i="3"/>
  <c r="BH184" i="3"/>
  <c r="BG184" i="3"/>
  <c r="BF184" i="3"/>
  <c r="AA184" i="3"/>
  <c r="Y184" i="3"/>
  <c r="W184" i="3"/>
  <c r="BK184" i="3"/>
  <c r="N184" i="3"/>
  <c r="BE184" i="3"/>
  <c r="BI183" i="3"/>
  <c r="BH183" i="3"/>
  <c r="BG183" i="3"/>
  <c r="BF183" i="3"/>
  <c r="AA183" i="3"/>
  <c r="Y183" i="3"/>
  <c r="W183" i="3"/>
  <c r="BK183" i="3"/>
  <c r="N183" i="3"/>
  <c r="BE183" i="3" s="1"/>
  <c r="BI182" i="3"/>
  <c r="BH182" i="3"/>
  <c r="BG182" i="3"/>
  <c r="BF182" i="3"/>
  <c r="AA182" i="3"/>
  <c r="Y182" i="3"/>
  <c r="W182" i="3"/>
  <c r="BK182" i="3"/>
  <c r="N182" i="3"/>
  <c r="BE182" i="3"/>
  <c r="BI181" i="3"/>
  <c r="BH181" i="3"/>
  <c r="BG181" i="3"/>
  <c r="BF181" i="3"/>
  <c r="AA181" i="3"/>
  <c r="Y181" i="3"/>
  <c r="W181" i="3"/>
  <c r="BK181" i="3"/>
  <c r="N181" i="3"/>
  <c r="BE181" i="3" s="1"/>
  <c r="BI180" i="3"/>
  <c r="BH180" i="3"/>
  <c r="BG180" i="3"/>
  <c r="BF180" i="3"/>
  <c r="AA180" i="3"/>
  <c r="Y180" i="3"/>
  <c r="W180" i="3"/>
  <c r="BK180" i="3"/>
  <c r="N180" i="3"/>
  <c r="BE180" i="3"/>
  <c r="BI179" i="3"/>
  <c r="BH179" i="3"/>
  <c r="BG179" i="3"/>
  <c r="BF179" i="3"/>
  <c r="AA179" i="3"/>
  <c r="Y179" i="3"/>
  <c r="W179" i="3"/>
  <c r="BK179" i="3"/>
  <c r="N179" i="3"/>
  <c r="BE179" i="3" s="1"/>
  <c r="BI178" i="3"/>
  <c r="BH178" i="3"/>
  <c r="BG178" i="3"/>
  <c r="BF178" i="3"/>
  <c r="AA178" i="3"/>
  <c r="Y178" i="3"/>
  <c r="W178" i="3"/>
  <c r="BK178" i="3"/>
  <c r="N178" i="3"/>
  <c r="BE178" i="3"/>
  <c r="BI177" i="3"/>
  <c r="BH177" i="3"/>
  <c r="BG177" i="3"/>
  <c r="BF177" i="3"/>
  <c r="AA177" i="3"/>
  <c r="Y177" i="3"/>
  <c r="W177" i="3"/>
  <c r="BK177" i="3"/>
  <c r="N177" i="3"/>
  <c r="BE177" i="3" s="1"/>
  <c r="BI176" i="3"/>
  <c r="BH176" i="3"/>
  <c r="BG176" i="3"/>
  <c r="BF176" i="3"/>
  <c r="AA176" i="3"/>
  <c r="Y176" i="3"/>
  <c r="W176" i="3"/>
  <c r="BK176" i="3"/>
  <c r="N176" i="3"/>
  <c r="BE176" i="3"/>
  <c r="BI175" i="3"/>
  <c r="BH175" i="3"/>
  <c r="BG175" i="3"/>
  <c r="BF175" i="3"/>
  <c r="AA175" i="3"/>
  <c r="Y175" i="3"/>
  <c r="W175" i="3"/>
  <c r="BK175" i="3"/>
  <c r="N175" i="3"/>
  <c r="BE175" i="3" s="1"/>
  <c r="BI174" i="3"/>
  <c r="BH174" i="3"/>
  <c r="BG174" i="3"/>
  <c r="BF174" i="3"/>
  <c r="AA174" i="3"/>
  <c r="Y174" i="3"/>
  <c r="W174" i="3"/>
  <c r="BK174" i="3"/>
  <c r="N174" i="3"/>
  <c r="BE174" i="3"/>
  <c r="BI173" i="3"/>
  <c r="BH173" i="3"/>
  <c r="BG173" i="3"/>
  <c r="BF173" i="3"/>
  <c r="AA173" i="3"/>
  <c r="Y173" i="3"/>
  <c r="W173" i="3"/>
  <c r="BK173" i="3"/>
  <c r="N173" i="3"/>
  <c r="BE173" i="3" s="1"/>
  <c r="BI172" i="3"/>
  <c r="BH172" i="3"/>
  <c r="BG172" i="3"/>
  <c r="BF172" i="3"/>
  <c r="AA172" i="3"/>
  <c r="Y172" i="3"/>
  <c r="W172" i="3"/>
  <c r="BK172" i="3"/>
  <c r="N172" i="3"/>
  <c r="BE172" i="3"/>
  <c r="BI171" i="3"/>
  <c r="BH171" i="3"/>
  <c r="BG171" i="3"/>
  <c r="BF171" i="3"/>
  <c r="AA171" i="3"/>
  <c r="Y171" i="3"/>
  <c r="W171" i="3"/>
  <c r="BK171" i="3"/>
  <c r="N171" i="3"/>
  <c r="BE171" i="3" s="1"/>
  <c r="BI170" i="3"/>
  <c r="BH170" i="3"/>
  <c r="BG170" i="3"/>
  <c r="BF170" i="3"/>
  <c r="AA170" i="3"/>
  <c r="Y170" i="3"/>
  <c r="W170" i="3"/>
  <c r="BK170" i="3"/>
  <c r="N170" i="3"/>
  <c r="BE170" i="3"/>
  <c r="BI169" i="3"/>
  <c r="BH169" i="3"/>
  <c r="BG169" i="3"/>
  <c r="BF169" i="3"/>
  <c r="AA169" i="3"/>
  <c r="Y169" i="3"/>
  <c r="W169" i="3"/>
  <c r="BK169" i="3"/>
  <c r="N169" i="3"/>
  <c r="BE169" i="3" s="1"/>
  <c r="BI168" i="3"/>
  <c r="BH168" i="3"/>
  <c r="BG168" i="3"/>
  <c r="BF168" i="3"/>
  <c r="AA168" i="3"/>
  <c r="Y168" i="3"/>
  <c r="W168" i="3"/>
  <c r="BK168" i="3"/>
  <c r="N168" i="3"/>
  <c r="BE168" i="3"/>
  <c r="BI167" i="3"/>
  <c r="BH167" i="3"/>
  <c r="BG167" i="3"/>
  <c r="BF167" i="3"/>
  <c r="AA167" i="3"/>
  <c r="Y167" i="3"/>
  <c r="W167" i="3"/>
  <c r="BK167" i="3"/>
  <c r="N167" i="3"/>
  <c r="BE167" i="3" s="1"/>
  <c r="BI166" i="3"/>
  <c r="BH166" i="3"/>
  <c r="BG166" i="3"/>
  <c r="BF166" i="3"/>
  <c r="AA166" i="3"/>
  <c r="Y166" i="3"/>
  <c r="W166" i="3"/>
  <c r="BK166" i="3"/>
  <c r="N166" i="3"/>
  <c r="BE166" i="3"/>
  <c r="BI165" i="3"/>
  <c r="BH165" i="3"/>
  <c r="BG165" i="3"/>
  <c r="BF165" i="3"/>
  <c r="AA165" i="3"/>
  <c r="Y165" i="3"/>
  <c r="W165" i="3"/>
  <c r="BK165" i="3"/>
  <c r="N165" i="3"/>
  <c r="BE165" i="3" s="1"/>
  <c r="BI164" i="3"/>
  <c r="BH164" i="3"/>
  <c r="BG164" i="3"/>
  <c r="BF164" i="3"/>
  <c r="AA164" i="3"/>
  <c r="Y164" i="3"/>
  <c r="W164" i="3"/>
  <c r="BK164" i="3"/>
  <c r="N164" i="3"/>
  <c r="BE164" i="3"/>
  <c r="BI163" i="3"/>
  <c r="BH163" i="3"/>
  <c r="BG163" i="3"/>
  <c r="BF163" i="3"/>
  <c r="AA163" i="3"/>
  <c r="Y163" i="3"/>
  <c r="W163" i="3"/>
  <c r="BK163" i="3"/>
  <c r="BK160" i="3" s="1"/>
  <c r="N160" i="3" s="1"/>
  <c r="N94" i="3" s="1"/>
  <c r="N163" i="3"/>
  <c r="BE163" i="3" s="1"/>
  <c r="BI162" i="3"/>
  <c r="BH162" i="3"/>
  <c r="BG162" i="3"/>
  <c r="BF162" i="3"/>
  <c r="AA162" i="3"/>
  <c r="Y162" i="3"/>
  <c r="Y160" i="3" s="1"/>
  <c r="W162" i="3"/>
  <c r="BK162" i="3"/>
  <c r="N162" i="3"/>
  <c r="BE162" i="3"/>
  <c r="BI161" i="3"/>
  <c r="BH161" i="3"/>
  <c r="BG161" i="3"/>
  <c r="BF161" i="3"/>
  <c r="AA161" i="3"/>
  <c r="AA160" i="3" s="1"/>
  <c r="Y161" i="3"/>
  <c r="W161" i="3"/>
  <c r="W160" i="3" s="1"/>
  <c r="BK161" i="3"/>
  <c r="N161" i="3"/>
  <c r="BE161" i="3" s="1"/>
  <c r="BI159" i="3"/>
  <c r="BH159" i="3"/>
  <c r="BG159" i="3"/>
  <c r="BF159" i="3"/>
  <c r="AA159" i="3"/>
  <c r="AA158" i="3" s="1"/>
  <c r="Y159" i="3"/>
  <c r="Y158" i="3"/>
  <c r="W159" i="3"/>
  <c r="W158" i="3" s="1"/>
  <c r="BK159" i="3"/>
  <c r="BK158" i="3"/>
  <c r="N158" i="3" s="1"/>
  <c r="N159" i="3"/>
  <c r="BE159" i="3" s="1"/>
  <c r="N93" i="3"/>
  <c r="BI157" i="3"/>
  <c r="BH157" i="3"/>
  <c r="BG157" i="3"/>
  <c r="BF157" i="3"/>
  <c r="AA157" i="3"/>
  <c r="Y157" i="3"/>
  <c r="W157" i="3"/>
  <c r="BK157" i="3"/>
  <c r="N157" i="3"/>
  <c r="BE157" i="3" s="1"/>
  <c r="BI156" i="3"/>
  <c r="BH156" i="3"/>
  <c r="BG156" i="3"/>
  <c r="BF156" i="3"/>
  <c r="AA156" i="3"/>
  <c r="Y156" i="3"/>
  <c r="W156" i="3"/>
  <c r="BK156" i="3"/>
  <c r="N156" i="3"/>
  <c r="BE156" i="3"/>
  <c r="BI155" i="3"/>
  <c r="BH155" i="3"/>
  <c r="BG155" i="3"/>
  <c r="BF155" i="3"/>
  <c r="AA155" i="3"/>
  <c r="Y155" i="3"/>
  <c r="W155" i="3"/>
  <c r="BK155" i="3"/>
  <c r="N155" i="3"/>
  <c r="BE155" i="3" s="1"/>
  <c r="BI154" i="3"/>
  <c r="BH154" i="3"/>
  <c r="BG154" i="3"/>
  <c r="BF154" i="3"/>
  <c r="AA154" i="3"/>
  <c r="Y154" i="3"/>
  <c r="W154" i="3"/>
  <c r="BK154" i="3"/>
  <c r="N154" i="3"/>
  <c r="BE154" i="3"/>
  <c r="BI153" i="3"/>
  <c r="BH153" i="3"/>
  <c r="BG153" i="3"/>
  <c r="BF153" i="3"/>
  <c r="AA153" i="3"/>
  <c r="AA152" i="3" s="1"/>
  <c r="Y153" i="3"/>
  <c r="Y152" i="3"/>
  <c r="W153" i="3"/>
  <c r="W152" i="3" s="1"/>
  <c r="BK153" i="3"/>
  <c r="BK152" i="3"/>
  <c r="N152" i="3" s="1"/>
  <c r="N92" i="3" s="1"/>
  <c r="N153" i="3"/>
  <c r="BE153" i="3" s="1"/>
  <c r="BI151" i="3"/>
  <c r="BH151" i="3"/>
  <c r="BG151" i="3"/>
  <c r="BF151" i="3"/>
  <c r="AA151" i="3"/>
  <c r="Y151" i="3"/>
  <c r="W151" i="3"/>
  <c r="BK151" i="3"/>
  <c r="N151" i="3"/>
  <c r="BE151" i="3" s="1"/>
  <c r="BI150" i="3"/>
  <c r="BH150" i="3"/>
  <c r="BG150" i="3"/>
  <c r="BF150" i="3"/>
  <c r="AA150" i="3"/>
  <c r="AA149" i="3"/>
  <c r="Y150" i="3"/>
  <c r="Y149" i="3" s="1"/>
  <c r="W150" i="3"/>
  <c r="W149" i="3"/>
  <c r="BK150" i="3"/>
  <c r="BK149" i="3" s="1"/>
  <c r="N149" i="3" s="1"/>
  <c r="N150" i="3"/>
  <c r="BE150" i="3" s="1"/>
  <c r="N91" i="3"/>
  <c r="BI148" i="3"/>
  <c r="BH148" i="3"/>
  <c r="BG148" i="3"/>
  <c r="BF148" i="3"/>
  <c r="AA148" i="3"/>
  <c r="Y148" i="3"/>
  <c r="W148" i="3"/>
  <c r="BK148" i="3"/>
  <c r="N148" i="3"/>
  <c r="BE148" i="3"/>
  <c r="BI147" i="3"/>
  <c r="BH147" i="3"/>
  <c r="BG147" i="3"/>
  <c r="BF147" i="3"/>
  <c r="AA147" i="3"/>
  <c r="Y147" i="3"/>
  <c r="W147" i="3"/>
  <c r="BK147" i="3"/>
  <c r="N147" i="3"/>
  <c r="BE147" i="3"/>
  <c r="BI146" i="3"/>
  <c r="BH146" i="3"/>
  <c r="BG146" i="3"/>
  <c r="BF146" i="3"/>
  <c r="AA146" i="3"/>
  <c r="Y146" i="3"/>
  <c r="W146" i="3"/>
  <c r="BK146" i="3"/>
  <c r="N146" i="3"/>
  <c r="BE146" i="3"/>
  <c r="BI145" i="3"/>
  <c r="BH145" i="3"/>
  <c r="BG145" i="3"/>
  <c r="BF145" i="3"/>
  <c r="AA145" i="3"/>
  <c r="Y145" i="3"/>
  <c r="W145" i="3"/>
  <c r="BK145" i="3"/>
  <c r="N145" i="3"/>
  <c r="BE145" i="3"/>
  <c r="BI144" i="3"/>
  <c r="BH144" i="3"/>
  <c r="BG144" i="3"/>
  <c r="BF144" i="3"/>
  <c r="AA144" i="3"/>
  <c r="Y144" i="3"/>
  <c r="W144" i="3"/>
  <c r="BK144" i="3"/>
  <c r="N144" i="3"/>
  <c r="BE144" i="3"/>
  <c r="BI143" i="3"/>
  <c r="BH143" i="3"/>
  <c r="BG143" i="3"/>
  <c r="BF143" i="3"/>
  <c r="AA143" i="3"/>
  <c r="Y143" i="3"/>
  <c r="W143" i="3"/>
  <c r="BK143" i="3"/>
  <c r="N143" i="3"/>
  <c r="BE143" i="3"/>
  <c r="BI142" i="3"/>
  <c r="BH142" i="3"/>
  <c r="BG142" i="3"/>
  <c r="BF142" i="3"/>
  <c r="AA142" i="3"/>
  <c r="Y142" i="3"/>
  <c r="W142" i="3"/>
  <c r="BK142" i="3"/>
  <c r="N142" i="3"/>
  <c r="BE142" i="3"/>
  <c r="BI141" i="3"/>
  <c r="BH141" i="3"/>
  <c r="BG141" i="3"/>
  <c r="BF141" i="3"/>
  <c r="AA141" i="3"/>
  <c r="Y141" i="3"/>
  <c r="W141" i="3"/>
  <c r="BK141" i="3"/>
  <c r="N141" i="3"/>
  <c r="BE141" i="3"/>
  <c r="BI140" i="3"/>
  <c r="BH140" i="3"/>
  <c r="BG140" i="3"/>
  <c r="BF140" i="3"/>
  <c r="AA140" i="3"/>
  <c r="Y140" i="3"/>
  <c r="W140" i="3"/>
  <c r="BK140" i="3"/>
  <c r="N140" i="3"/>
  <c r="BE140" i="3"/>
  <c r="BI139" i="3"/>
  <c r="BH139" i="3"/>
  <c r="BG139" i="3"/>
  <c r="BF139" i="3"/>
  <c r="AA139" i="3"/>
  <c r="Y139" i="3"/>
  <c r="W139" i="3"/>
  <c r="BK139" i="3"/>
  <c r="N139" i="3"/>
  <c r="BE139" i="3"/>
  <c r="BI138" i="3"/>
  <c r="BH138" i="3"/>
  <c r="BG138" i="3"/>
  <c r="BF138" i="3"/>
  <c r="AA138" i="3"/>
  <c r="Y138" i="3"/>
  <c r="W138" i="3"/>
  <c r="BK138" i="3"/>
  <c r="N138" i="3"/>
  <c r="BE138" i="3"/>
  <c r="BI137" i="3"/>
  <c r="BH137" i="3"/>
  <c r="BG137" i="3"/>
  <c r="BF137" i="3"/>
  <c r="AA137" i="3"/>
  <c r="AA136" i="3"/>
  <c r="AA135" i="3" s="1"/>
  <c r="AA134" i="3" s="1"/>
  <c r="Y137" i="3"/>
  <c r="Y136" i="3" s="1"/>
  <c r="Y135" i="3" s="1"/>
  <c r="Y134" i="3" s="1"/>
  <c r="W137" i="3"/>
  <c r="W136" i="3"/>
  <c r="W135" i="3" s="1"/>
  <c r="BK137" i="3"/>
  <c r="N137" i="3"/>
  <c r="BE137" i="3" s="1"/>
  <c r="M131" i="3"/>
  <c r="F128" i="3"/>
  <c r="F126" i="3"/>
  <c r="BI115" i="3"/>
  <c r="BH115" i="3"/>
  <c r="BG115" i="3"/>
  <c r="BF115" i="3"/>
  <c r="BI114" i="3"/>
  <c r="BH114" i="3"/>
  <c r="BG114" i="3"/>
  <c r="BF114" i="3"/>
  <c r="BI113" i="3"/>
  <c r="H36" i="3" s="1"/>
  <c r="BD89" i="1" s="1"/>
  <c r="BH113" i="3"/>
  <c r="BG113" i="3"/>
  <c r="BF113" i="3"/>
  <c r="BI112" i="3"/>
  <c r="BH112" i="3"/>
  <c r="BG112" i="3"/>
  <c r="BF112" i="3"/>
  <c r="BI111" i="3"/>
  <c r="BH111" i="3"/>
  <c r="BG111" i="3"/>
  <c r="BF111" i="3"/>
  <c r="BI110" i="3"/>
  <c r="BH110" i="3"/>
  <c r="H35" i="3" s="1"/>
  <c r="BC89" i="1" s="1"/>
  <c r="BG110" i="3"/>
  <c r="H34" i="3" s="1"/>
  <c r="BB89" i="1" s="1"/>
  <c r="BF110" i="3"/>
  <c r="M33" i="3"/>
  <c r="AW89" i="1" s="1"/>
  <c r="H33" i="3"/>
  <c r="BA89" i="1" s="1"/>
  <c r="M84" i="3"/>
  <c r="F81" i="3"/>
  <c r="F79" i="3"/>
  <c r="O18" i="3"/>
  <c r="E18" i="3"/>
  <c r="M83" i="3" s="1"/>
  <c r="O17" i="3"/>
  <c r="O15" i="3"/>
  <c r="E15" i="3"/>
  <c r="F131" i="3"/>
  <c r="F84" i="3"/>
  <c r="O14" i="3"/>
  <c r="O12" i="3"/>
  <c r="E12" i="3"/>
  <c r="F130" i="3" s="1"/>
  <c r="F83" i="3"/>
  <c r="O11" i="3"/>
  <c r="O9" i="3"/>
  <c r="M128" i="3" s="1"/>
  <c r="M81" i="3"/>
  <c r="F6" i="3"/>
  <c r="F125" i="3"/>
  <c r="F78" i="3"/>
  <c r="N362" i="2"/>
  <c r="AY88" i="1"/>
  <c r="AX88" i="1"/>
  <c r="BI361" i="2"/>
  <c r="BH361" i="2"/>
  <c r="BG361" i="2"/>
  <c r="BF361" i="2"/>
  <c r="AA361" i="2"/>
  <c r="Y361" i="2"/>
  <c r="W361" i="2"/>
  <c r="BK361" i="2"/>
  <c r="N361" i="2"/>
  <c r="BE361" i="2"/>
  <c r="BI360" i="2"/>
  <c r="BH360" i="2"/>
  <c r="BG360" i="2"/>
  <c r="BF360" i="2"/>
  <c r="AA360" i="2"/>
  <c r="Y360" i="2"/>
  <c r="W360" i="2"/>
  <c r="BK360" i="2"/>
  <c r="N360" i="2"/>
  <c r="BE360" i="2"/>
  <c r="BI359" i="2"/>
  <c r="BH359" i="2"/>
  <c r="BG359" i="2"/>
  <c r="BF359" i="2"/>
  <c r="AA359" i="2"/>
  <c r="AA358" i="2"/>
  <c r="AA357" i="2" s="1"/>
  <c r="Y359" i="2"/>
  <c r="Y358" i="2" s="1"/>
  <c r="Y357" i="2" s="1"/>
  <c r="W359" i="2"/>
  <c r="W358" i="2"/>
  <c r="W357" i="2" s="1"/>
  <c r="BK359" i="2"/>
  <c r="BK358" i="2" s="1"/>
  <c r="N359" i="2"/>
  <c r="BE359" i="2"/>
  <c r="BI356" i="2"/>
  <c r="BH356" i="2"/>
  <c r="BG356" i="2"/>
  <c r="BF356" i="2"/>
  <c r="AA356" i="2"/>
  <c r="Y356" i="2"/>
  <c r="W356" i="2"/>
  <c r="BK356" i="2"/>
  <c r="BK354" i="2" s="1"/>
  <c r="N354" i="2" s="1"/>
  <c r="N109" i="2" s="1"/>
  <c r="N356" i="2"/>
  <c r="BE356" i="2"/>
  <c r="BI355" i="2"/>
  <c r="BH355" i="2"/>
  <c r="BG355" i="2"/>
  <c r="BF355" i="2"/>
  <c r="AA355" i="2"/>
  <c r="AA354" i="2"/>
  <c r="Y355" i="2"/>
  <c r="Y354" i="2"/>
  <c r="W355" i="2"/>
  <c r="W354" i="2"/>
  <c r="BK355" i="2"/>
  <c r="N355" i="2"/>
  <c r="BE355" i="2" s="1"/>
  <c r="BI353" i="2"/>
  <c r="BH353" i="2"/>
  <c r="BG353" i="2"/>
  <c r="BF353" i="2"/>
  <c r="AA353" i="2"/>
  <c r="Y353" i="2"/>
  <c r="W353" i="2"/>
  <c r="BK353" i="2"/>
  <c r="N353" i="2"/>
  <c r="BE353" i="2"/>
  <c r="BI352" i="2"/>
  <c r="BH352" i="2"/>
  <c r="BG352" i="2"/>
  <c r="BF352" i="2"/>
  <c r="AA352" i="2"/>
  <c r="AA351" i="2"/>
  <c r="Y352" i="2"/>
  <c r="Y351" i="2"/>
  <c r="W352" i="2"/>
  <c r="W351" i="2"/>
  <c r="BK352" i="2"/>
  <c r="BK351" i="2"/>
  <c r="N351" i="2" s="1"/>
  <c r="N108" i="2" s="1"/>
  <c r="N352" i="2"/>
  <c r="BE352" i="2" s="1"/>
  <c r="BI350" i="2"/>
  <c r="BH350" i="2"/>
  <c r="BG350" i="2"/>
  <c r="BF350" i="2"/>
  <c r="AA350" i="2"/>
  <c r="Y350" i="2"/>
  <c r="W350" i="2"/>
  <c r="BK350" i="2"/>
  <c r="BK348" i="2" s="1"/>
  <c r="N348" i="2" s="1"/>
  <c r="N107" i="2" s="1"/>
  <c r="N350" i="2"/>
  <c r="BE350" i="2"/>
  <c r="BI349" i="2"/>
  <c r="BH349" i="2"/>
  <c r="BG349" i="2"/>
  <c r="BF349" i="2"/>
  <c r="AA349" i="2"/>
  <c r="AA348" i="2"/>
  <c r="Y349" i="2"/>
  <c r="Y348" i="2"/>
  <c r="W349" i="2"/>
  <c r="W348" i="2"/>
  <c r="BK349" i="2"/>
  <c r="N349" i="2"/>
  <c r="BE349" i="2" s="1"/>
  <c r="BI347" i="2"/>
  <c r="BH347" i="2"/>
  <c r="BG347" i="2"/>
  <c r="BF347" i="2"/>
  <c r="AA347" i="2"/>
  <c r="Y347" i="2"/>
  <c r="W347" i="2"/>
  <c r="BK347" i="2"/>
  <c r="N347" i="2"/>
  <c r="BE347" i="2"/>
  <c r="BI346" i="2"/>
  <c r="BH346" i="2"/>
  <c r="BG346" i="2"/>
  <c r="BF346" i="2"/>
  <c r="AA346" i="2"/>
  <c r="Y346" i="2"/>
  <c r="W346" i="2"/>
  <c r="BK346" i="2"/>
  <c r="N346" i="2"/>
  <c r="BE346" i="2"/>
  <c r="BI345" i="2"/>
  <c r="BH345" i="2"/>
  <c r="BG345" i="2"/>
  <c r="BF345" i="2"/>
  <c r="AA345" i="2"/>
  <c r="Y345" i="2"/>
  <c r="W345" i="2"/>
  <c r="BK345" i="2"/>
  <c r="N345" i="2"/>
  <c r="BE345" i="2"/>
  <c r="BI344" i="2"/>
  <c r="BH344" i="2"/>
  <c r="BG344" i="2"/>
  <c r="BF344" i="2"/>
  <c r="AA344" i="2"/>
  <c r="Y344" i="2"/>
  <c r="W344" i="2"/>
  <c r="BK344" i="2"/>
  <c r="N344" i="2"/>
  <c r="BE344" i="2"/>
  <c r="BI343" i="2"/>
  <c r="BH343" i="2"/>
  <c r="BG343" i="2"/>
  <c r="BF343" i="2"/>
  <c r="AA343" i="2"/>
  <c r="Y343" i="2"/>
  <c r="W343" i="2"/>
  <c r="BK343" i="2"/>
  <c r="N343" i="2"/>
  <c r="BE343" i="2"/>
  <c r="BI342" i="2"/>
  <c r="BH342" i="2"/>
  <c r="BG342" i="2"/>
  <c r="BF342" i="2"/>
  <c r="AA342" i="2"/>
  <c r="Y342" i="2"/>
  <c r="W342" i="2"/>
  <c r="BK342" i="2"/>
  <c r="N342" i="2"/>
  <c r="BE342" i="2"/>
  <c r="BI341" i="2"/>
  <c r="BH341" i="2"/>
  <c r="BG341" i="2"/>
  <c r="BF341" i="2"/>
  <c r="AA341" i="2"/>
  <c r="Y341" i="2"/>
  <c r="W341" i="2"/>
  <c r="BK341" i="2"/>
  <c r="N341" i="2"/>
  <c r="BE341" i="2"/>
  <c r="BI340" i="2"/>
  <c r="BH340" i="2"/>
  <c r="BG340" i="2"/>
  <c r="BF340" i="2"/>
  <c r="AA340" i="2"/>
  <c r="Y340" i="2"/>
  <c r="W340" i="2"/>
  <c r="BK340" i="2"/>
  <c r="N340" i="2"/>
  <c r="BE340" i="2"/>
  <c r="BI339" i="2"/>
  <c r="BH339" i="2"/>
  <c r="BG339" i="2"/>
  <c r="BF339" i="2"/>
  <c r="AA339" i="2"/>
  <c r="Y339" i="2"/>
  <c r="W339" i="2"/>
  <c r="BK339" i="2"/>
  <c r="N339" i="2"/>
  <c r="BE339" i="2"/>
  <c r="BI338" i="2"/>
  <c r="BH338" i="2"/>
  <c r="BG338" i="2"/>
  <c r="BF338" i="2"/>
  <c r="AA338" i="2"/>
  <c r="Y338" i="2"/>
  <c r="W338" i="2"/>
  <c r="BK338" i="2"/>
  <c r="N338" i="2"/>
  <c r="BE338" i="2"/>
  <c r="BI337" i="2"/>
  <c r="BH337" i="2"/>
  <c r="BG337" i="2"/>
  <c r="BF337" i="2"/>
  <c r="AA337" i="2"/>
  <c r="Y337" i="2"/>
  <c r="W337" i="2"/>
  <c r="BK337" i="2"/>
  <c r="N337" i="2"/>
  <c r="BE337" i="2"/>
  <c r="BI336" i="2"/>
  <c r="BH336" i="2"/>
  <c r="BG336" i="2"/>
  <c r="BF336" i="2"/>
  <c r="AA336" i="2"/>
  <c r="Y336" i="2"/>
  <c r="W336" i="2"/>
  <c r="BK336" i="2"/>
  <c r="N336" i="2"/>
  <c r="BE336" i="2"/>
  <c r="BI335" i="2"/>
  <c r="BH335" i="2"/>
  <c r="BG335" i="2"/>
  <c r="BF335" i="2"/>
  <c r="AA335" i="2"/>
  <c r="Y335" i="2"/>
  <c r="W335" i="2"/>
  <c r="BK335" i="2"/>
  <c r="N335" i="2"/>
  <c r="BE335" i="2"/>
  <c r="BI334" i="2"/>
  <c r="BH334" i="2"/>
  <c r="BG334" i="2"/>
  <c r="BF334" i="2"/>
  <c r="AA334" i="2"/>
  <c r="Y334" i="2"/>
  <c r="W334" i="2"/>
  <c r="BK334" i="2"/>
  <c r="N334" i="2"/>
  <c r="BE334" i="2"/>
  <c r="BI333" i="2"/>
  <c r="BH333" i="2"/>
  <c r="BG333" i="2"/>
  <c r="BF333" i="2"/>
  <c r="AA333" i="2"/>
  <c r="Y333" i="2"/>
  <c r="W333" i="2"/>
  <c r="BK333" i="2"/>
  <c r="N333" i="2"/>
  <c r="BE333" i="2"/>
  <c r="BI332" i="2"/>
  <c r="BH332" i="2"/>
  <c r="BG332" i="2"/>
  <c r="BF332" i="2"/>
  <c r="AA332" i="2"/>
  <c r="Y332" i="2"/>
  <c r="W332" i="2"/>
  <c r="BK332" i="2"/>
  <c r="N332" i="2"/>
  <c r="BE332" i="2"/>
  <c r="BI331" i="2"/>
  <c r="BH331" i="2"/>
  <c r="BG331" i="2"/>
  <c r="BF331" i="2"/>
  <c r="AA331" i="2"/>
  <c r="Y331" i="2"/>
  <c r="Y328" i="2" s="1"/>
  <c r="W331" i="2"/>
  <c r="BK331" i="2"/>
  <c r="N331" i="2"/>
  <c r="BE331" i="2"/>
  <c r="BI330" i="2"/>
  <c r="BH330" i="2"/>
  <c r="BG330" i="2"/>
  <c r="BF330" i="2"/>
  <c r="AA330" i="2"/>
  <c r="Y330" i="2"/>
  <c r="W330" i="2"/>
  <c r="BK330" i="2"/>
  <c r="BK328" i="2" s="1"/>
  <c r="N328" i="2" s="1"/>
  <c r="N106" i="2" s="1"/>
  <c r="N330" i="2"/>
  <c r="BE330" i="2"/>
  <c r="BI329" i="2"/>
  <c r="BH329" i="2"/>
  <c r="BG329" i="2"/>
  <c r="BF329" i="2"/>
  <c r="AA329" i="2"/>
  <c r="AA328" i="2"/>
  <c r="Y329" i="2"/>
  <c r="W329" i="2"/>
  <c r="W328" i="2"/>
  <c r="BK329" i="2"/>
  <c r="N329" i="2"/>
  <c r="BE329" i="2" s="1"/>
  <c r="BI327" i="2"/>
  <c r="BH327" i="2"/>
  <c r="BG327" i="2"/>
  <c r="BF327" i="2"/>
  <c r="AA327" i="2"/>
  <c r="Y327" i="2"/>
  <c r="W327" i="2"/>
  <c r="BK327" i="2"/>
  <c r="N327" i="2"/>
  <c r="BE327" i="2"/>
  <c r="BI326" i="2"/>
  <c r="BH326" i="2"/>
  <c r="BG326" i="2"/>
  <c r="BF326" i="2"/>
  <c r="AA326" i="2"/>
  <c r="Y326" i="2"/>
  <c r="W326" i="2"/>
  <c r="BK326" i="2"/>
  <c r="N326" i="2"/>
  <c r="BE326" i="2"/>
  <c r="BI325" i="2"/>
  <c r="BH325" i="2"/>
  <c r="BG325" i="2"/>
  <c r="BF325" i="2"/>
  <c r="AA325" i="2"/>
  <c r="Y325" i="2"/>
  <c r="W325" i="2"/>
  <c r="BK325" i="2"/>
  <c r="N325" i="2"/>
  <c r="BE325" i="2"/>
  <c r="BI324" i="2"/>
  <c r="BH324" i="2"/>
  <c r="BG324" i="2"/>
  <c r="BF324" i="2"/>
  <c r="AA324" i="2"/>
  <c r="Y324" i="2"/>
  <c r="W324" i="2"/>
  <c r="BK324" i="2"/>
  <c r="N324" i="2"/>
  <c r="BE324" i="2"/>
  <c r="BI323" i="2"/>
  <c r="BH323" i="2"/>
  <c r="BG323" i="2"/>
  <c r="BF323" i="2"/>
  <c r="AA323" i="2"/>
  <c r="Y323" i="2"/>
  <c r="W323" i="2"/>
  <c r="BK323" i="2"/>
  <c r="N323" i="2"/>
  <c r="BE323" i="2"/>
  <c r="BI322" i="2"/>
  <c r="BH322" i="2"/>
  <c r="BG322" i="2"/>
  <c r="BF322" i="2"/>
  <c r="AA322" i="2"/>
  <c r="Y322" i="2"/>
  <c r="W322" i="2"/>
  <c r="BK322" i="2"/>
  <c r="N322" i="2"/>
  <c r="BE322" i="2"/>
  <c r="BI321" i="2"/>
  <c r="BH321" i="2"/>
  <c r="BG321" i="2"/>
  <c r="BF321" i="2"/>
  <c r="AA321" i="2"/>
  <c r="Y321" i="2"/>
  <c r="W321" i="2"/>
  <c r="BK321" i="2"/>
  <c r="N321" i="2"/>
  <c r="BE321" i="2"/>
  <c r="BI320" i="2"/>
  <c r="BH320" i="2"/>
  <c r="BG320" i="2"/>
  <c r="BF320" i="2"/>
  <c r="AA320" i="2"/>
  <c r="Y320" i="2"/>
  <c r="W320" i="2"/>
  <c r="BK320" i="2"/>
  <c r="N320" i="2"/>
  <c r="BE320" i="2"/>
  <c r="BI319" i="2"/>
  <c r="BH319" i="2"/>
  <c r="BG319" i="2"/>
  <c r="BF319" i="2"/>
  <c r="AA319" i="2"/>
  <c r="Y319" i="2"/>
  <c r="W319" i="2"/>
  <c r="BK319" i="2"/>
  <c r="N319" i="2"/>
  <c r="BE319" i="2"/>
  <c r="BI318" i="2"/>
  <c r="BH318" i="2"/>
  <c r="BG318" i="2"/>
  <c r="BF318" i="2"/>
  <c r="AA318" i="2"/>
  <c r="Y318" i="2"/>
  <c r="W318" i="2"/>
  <c r="BK318" i="2"/>
  <c r="N318" i="2"/>
  <c r="BE318" i="2"/>
  <c r="BI317" i="2"/>
  <c r="BH317" i="2"/>
  <c r="BG317" i="2"/>
  <c r="BF317" i="2"/>
  <c r="AA317" i="2"/>
  <c r="Y317" i="2"/>
  <c r="W317" i="2"/>
  <c r="BK317" i="2"/>
  <c r="N317" i="2"/>
  <c r="BE317" i="2"/>
  <c r="BI316" i="2"/>
  <c r="BH316" i="2"/>
  <c r="BG316" i="2"/>
  <c r="BF316" i="2"/>
  <c r="AA316" i="2"/>
  <c r="Y316" i="2"/>
  <c r="W316" i="2"/>
  <c r="BK316" i="2"/>
  <c r="N316" i="2"/>
  <c r="BE316" i="2"/>
  <c r="BI315" i="2"/>
  <c r="BH315" i="2"/>
  <c r="BG315" i="2"/>
  <c r="BF315" i="2"/>
  <c r="AA315" i="2"/>
  <c r="Y315" i="2"/>
  <c r="Y312" i="2" s="1"/>
  <c r="W315" i="2"/>
  <c r="BK315" i="2"/>
  <c r="N315" i="2"/>
  <c r="BE315" i="2"/>
  <c r="BI314" i="2"/>
  <c r="BH314" i="2"/>
  <c r="BG314" i="2"/>
  <c r="BF314" i="2"/>
  <c r="AA314" i="2"/>
  <c r="Y314" i="2"/>
  <c r="W314" i="2"/>
  <c r="BK314" i="2"/>
  <c r="BK312" i="2" s="1"/>
  <c r="N312" i="2" s="1"/>
  <c r="N105" i="2" s="1"/>
  <c r="N314" i="2"/>
  <c r="BE314" i="2"/>
  <c r="BI313" i="2"/>
  <c r="BH313" i="2"/>
  <c r="BG313" i="2"/>
  <c r="BF313" i="2"/>
  <c r="AA313" i="2"/>
  <c r="AA312" i="2"/>
  <c r="Y313" i="2"/>
  <c r="W313" i="2"/>
  <c r="W312" i="2"/>
  <c r="BK313" i="2"/>
  <c r="N313" i="2"/>
  <c r="BE313" i="2" s="1"/>
  <c r="BI311" i="2"/>
  <c r="BH311" i="2"/>
  <c r="BG311" i="2"/>
  <c r="BF311" i="2"/>
  <c r="AA311" i="2"/>
  <c r="Y311" i="2"/>
  <c r="W311" i="2"/>
  <c r="BK311" i="2"/>
  <c r="N311" i="2"/>
  <c r="BE311" i="2"/>
  <c r="BI310" i="2"/>
  <c r="BH310" i="2"/>
  <c r="BG310" i="2"/>
  <c r="BF310" i="2"/>
  <c r="AA310" i="2"/>
  <c r="Y310" i="2"/>
  <c r="W310" i="2"/>
  <c r="BK310" i="2"/>
  <c r="N310" i="2"/>
  <c r="BE310" i="2"/>
  <c r="BI309" i="2"/>
  <c r="BH309" i="2"/>
  <c r="BG309" i="2"/>
  <c r="BF309" i="2"/>
  <c r="AA309" i="2"/>
  <c r="Y309" i="2"/>
  <c r="W309" i="2"/>
  <c r="BK309" i="2"/>
  <c r="N309" i="2"/>
  <c r="BE309" i="2"/>
  <c r="BI308" i="2"/>
  <c r="BH308" i="2"/>
  <c r="BG308" i="2"/>
  <c r="BF308" i="2"/>
  <c r="AA308" i="2"/>
  <c r="Y308" i="2"/>
  <c r="W308" i="2"/>
  <c r="BK308" i="2"/>
  <c r="N308" i="2"/>
  <c r="BE308" i="2"/>
  <c r="BI306" i="2"/>
  <c r="BH306" i="2"/>
  <c r="BG306" i="2"/>
  <c r="BF306" i="2"/>
  <c r="AA306" i="2"/>
  <c r="Y306" i="2"/>
  <c r="W306" i="2"/>
  <c r="BK306" i="2"/>
  <c r="N306" i="2"/>
  <c r="BE306" i="2"/>
  <c r="BI305" i="2"/>
  <c r="BH305" i="2"/>
  <c r="BG305" i="2"/>
  <c r="BF305" i="2"/>
  <c r="AA305" i="2"/>
  <c r="Y305" i="2"/>
  <c r="W305" i="2"/>
  <c r="BK305" i="2"/>
  <c r="N305" i="2"/>
  <c r="BE305" i="2"/>
  <c r="BI304" i="2"/>
  <c r="BH304" i="2"/>
  <c r="BG304" i="2"/>
  <c r="BF304" i="2"/>
  <c r="AA304" i="2"/>
  <c r="Y304" i="2"/>
  <c r="W304" i="2"/>
  <c r="BK304" i="2"/>
  <c r="N304" i="2"/>
  <c r="BE304" i="2"/>
  <c r="BI303" i="2"/>
  <c r="BH303" i="2"/>
  <c r="BG303" i="2"/>
  <c r="BF303" i="2"/>
  <c r="AA303" i="2"/>
  <c r="Y303" i="2"/>
  <c r="W303" i="2"/>
  <c r="BK303" i="2"/>
  <c r="N303" i="2"/>
  <c r="BE303" i="2"/>
  <c r="BI302" i="2"/>
  <c r="BH302" i="2"/>
  <c r="BG302" i="2"/>
  <c r="BF302" i="2"/>
  <c r="AA302" i="2"/>
  <c r="Y302" i="2"/>
  <c r="W302" i="2"/>
  <c r="BK302" i="2"/>
  <c r="N302" i="2"/>
  <c r="BE302" i="2"/>
  <c r="BI301" i="2"/>
  <c r="BH301" i="2"/>
  <c r="BG301" i="2"/>
  <c r="BF301" i="2"/>
  <c r="AA301" i="2"/>
  <c r="Y301" i="2"/>
  <c r="W301" i="2"/>
  <c r="BK301" i="2"/>
  <c r="N301" i="2"/>
  <c r="BE301" i="2"/>
  <c r="BI300" i="2"/>
  <c r="BH300" i="2"/>
  <c r="BG300" i="2"/>
  <c r="BF300" i="2"/>
  <c r="AA300" i="2"/>
  <c r="Y300" i="2"/>
  <c r="W300" i="2"/>
  <c r="BK300" i="2"/>
  <c r="N300" i="2"/>
  <c r="BE300" i="2"/>
  <c r="BI299" i="2"/>
  <c r="BH299" i="2"/>
  <c r="BG299" i="2"/>
  <c r="BF299" i="2"/>
  <c r="AA299" i="2"/>
  <c r="Y299" i="2"/>
  <c r="W299" i="2"/>
  <c r="BK299" i="2"/>
  <c r="N299" i="2"/>
  <c r="BE299" i="2"/>
  <c r="BI298" i="2"/>
  <c r="BH298" i="2"/>
  <c r="BG298" i="2"/>
  <c r="BF298" i="2"/>
  <c r="AA298" i="2"/>
  <c r="Y298" i="2"/>
  <c r="W298" i="2"/>
  <c r="BK298" i="2"/>
  <c r="N298" i="2"/>
  <c r="BE298" i="2"/>
  <c r="BI297" i="2"/>
  <c r="BH297" i="2"/>
  <c r="BG297" i="2"/>
  <c r="BF297" i="2"/>
  <c r="AA297" i="2"/>
  <c r="Y297" i="2"/>
  <c r="W297" i="2"/>
  <c r="BK297" i="2"/>
  <c r="N297" i="2"/>
  <c r="BE297" i="2"/>
  <c r="BI296" i="2"/>
  <c r="BH296" i="2"/>
  <c r="BG296" i="2"/>
  <c r="BF296" i="2"/>
  <c r="AA296" i="2"/>
  <c r="Y296" i="2"/>
  <c r="W296" i="2"/>
  <c r="BK296" i="2"/>
  <c r="N296" i="2"/>
  <c r="BE296" i="2"/>
  <c r="BI295" i="2"/>
  <c r="BH295" i="2"/>
  <c r="BG295" i="2"/>
  <c r="BF295" i="2"/>
  <c r="AA295" i="2"/>
  <c r="Y295" i="2"/>
  <c r="W295" i="2"/>
  <c r="BK295" i="2"/>
  <c r="N295" i="2"/>
  <c r="BE295" i="2"/>
  <c r="BI294" i="2"/>
  <c r="BH294" i="2"/>
  <c r="BG294" i="2"/>
  <c r="BF294" i="2"/>
  <c r="AA294" i="2"/>
  <c r="Y294" i="2"/>
  <c r="W294" i="2"/>
  <c r="BK294" i="2"/>
  <c r="N294" i="2"/>
  <c r="BE294" i="2"/>
  <c r="BI293" i="2"/>
  <c r="BH293" i="2"/>
  <c r="BG293" i="2"/>
  <c r="BF293" i="2"/>
  <c r="AA293" i="2"/>
  <c r="Y293" i="2"/>
  <c r="W293" i="2"/>
  <c r="BK293" i="2"/>
  <c r="N293" i="2"/>
  <c r="BE293" i="2"/>
  <c r="BI292" i="2"/>
  <c r="BH292" i="2"/>
  <c r="BG292" i="2"/>
  <c r="BF292" i="2"/>
  <c r="AA292" i="2"/>
  <c r="Y292" i="2"/>
  <c r="W292" i="2"/>
  <c r="BK292" i="2"/>
  <c r="N292" i="2"/>
  <c r="BE292" i="2"/>
  <c r="BI291" i="2"/>
  <c r="BH291" i="2"/>
  <c r="BG291" i="2"/>
  <c r="BF291" i="2"/>
  <c r="AA291" i="2"/>
  <c r="Y291" i="2"/>
  <c r="W291" i="2"/>
  <c r="BK291" i="2"/>
  <c r="N291" i="2"/>
  <c r="BE291" i="2"/>
  <c r="BI290" i="2"/>
  <c r="BH290" i="2"/>
  <c r="BG290" i="2"/>
  <c r="BF290" i="2"/>
  <c r="AA290" i="2"/>
  <c r="Y290" i="2"/>
  <c r="W290" i="2"/>
  <c r="BK290" i="2"/>
  <c r="N290" i="2"/>
  <c r="BE290" i="2"/>
  <c r="BI289" i="2"/>
  <c r="BH289" i="2"/>
  <c r="BG289" i="2"/>
  <c r="BF289" i="2"/>
  <c r="AA289" i="2"/>
  <c r="Y289" i="2"/>
  <c r="W289" i="2"/>
  <c r="BK289" i="2"/>
  <c r="N289" i="2"/>
  <c r="BE289" i="2"/>
  <c r="BI288" i="2"/>
  <c r="BH288" i="2"/>
  <c r="BG288" i="2"/>
  <c r="BF288" i="2"/>
  <c r="AA288" i="2"/>
  <c r="Y288" i="2"/>
  <c r="W288" i="2"/>
  <c r="BK288" i="2"/>
  <c r="N288" i="2"/>
  <c r="BE288" i="2"/>
  <c r="BI287" i="2"/>
  <c r="BH287" i="2"/>
  <c r="BG287" i="2"/>
  <c r="BF287" i="2"/>
  <c r="AA287" i="2"/>
  <c r="Y287" i="2"/>
  <c r="W287" i="2"/>
  <c r="BK287" i="2"/>
  <c r="N287" i="2"/>
  <c r="BE287" i="2"/>
  <c r="BI286" i="2"/>
  <c r="BH286" i="2"/>
  <c r="BG286" i="2"/>
  <c r="BF286" i="2"/>
  <c r="AA286" i="2"/>
  <c r="Y286" i="2"/>
  <c r="W286" i="2"/>
  <c r="BK286" i="2"/>
  <c r="N286" i="2"/>
  <c r="BE286" i="2"/>
  <c r="BI285" i="2"/>
  <c r="BH285" i="2"/>
  <c r="BG285" i="2"/>
  <c r="BF285" i="2"/>
  <c r="AA285" i="2"/>
  <c r="Y285" i="2"/>
  <c r="W285" i="2"/>
  <c r="BK285" i="2"/>
  <c r="N285" i="2"/>
  <c r="BE285" i="2"/>
  <c r="BI284" i="2"/>
  <c r="BH284" i="2"/>
  <c r="BG284" i="2"/>
  <c r="BF284" i="2"/>
  <c r="AA284" i="2"/>
  <c r="Y284" i="2"/>
  <c r="W284" i="2"/>
  <c r="BK284" i="2"/>
  <c r="N284" i="2"/>
  <c r="BE284" i="2"/>
  <c r="BI283" i="2"/>
  <c r="BH283" i="2"/>
  <c r="BG283" i="2"/>
  <c r="BF283" i="2"/>
  <c r="AA283" i="2"/>
  <c r="Y283" i="2"/>
  <c r="W283" i="2"/>
  <c r="BK283" i="2"/>
  <c r="N283" i="2"/>
  <c r="BE283" i="2"/>
  <c r="BI282" i="2"/>
  <c r="BH282" i="2"/>
  <c r="BG282" i="2"/>
  <c r="BF282" i="2"/>
  <c r="AA282" i="2"/>
  <c r="Y282" i="2"/>
  <c r="W282" i="2"/>
  <c r="BK282" i="2"/>
  <c r="N282" i="2"/>
  <c r="BE282" i="2"/>
  <c r="BI281" i="2"/>
  <c r="BH281" i="2"/>
  <c r="BG281" i="2"/>
  <c r="BF281" i="2"/>
  <c r="AA281" i="2"/>
  <c r="Y281" i="2"/>
  <c r="W281" i="2"/>
  <c r="BK281" i="2"/>
  <c r="N281" i="2"/>
  <c r="BE281" i="2"/>
  <c r="BI280" i="2"/>
  <c r="BH280" i="2"/>
  <c r="BG280" i="2"/>
  <c r="BF280" i="2"/>
  <c r="AA280" i="2"/>
  <c r="Y280" i="2"/>
  <c r="W280" i="2"/>
  <c r="BK280" i="2"/>
  <c r="N280" i="2"/>
  <c r="BE280" i="2"/>
  <c r="BI279" i="2"/>
  <c r="BH279" i="2"/>
  <c r="BG279" i="2"/>
  <c r="BF279" i="2"/>
  <c r="AA279" i="2"/>
  <c r="Y279" i="2"/>
  <c r="W279" i="2"/>
  <c r="BK279" i="2"/>
  <c r="N279" i="2"/>
  <c r="BE279" i="2"/>
  <c r="BI278" i="2"/>
  <c r="BH278" i="2"/>
  <c r="BG278" i="2"/>
  <c r="BF278" i="2"/>
  <c r="AA278" i="2"/>
  <c r="Y278" i="2"/>
  <c r="W278" i="2"/>
  <c r="BK278" i="2"/>
  <c r="N278" i="2"/>
  <c r="BE278" i="2"/>
  <c r="BI277" i="2"/>
  <c r="BH277" i="2"/>
  <c r="BG277" i="2"/>
  <c r="BF277" i="2"/>
  <c r="AA277" i="2"/>
  <c r="Y277" i="2"/>
  <c r="W277" i="2"/>
  <c r="BK277" i="2"/>
  <c r="N277" i="2"/>
  <c r="BE277" i="2"/>
  <c r="BI276" i="2"/>
  <c r="BH276" i="2"/>
  <c r="BG276" i="2"/>
  <c r="BF276" i="2"/>
  <c r="AA276" i="2"/>
  <c r="Y276" i="2"/>
  <c r="W276" i="2"/>
  <c r="BK276" i="2"/>
  <c r="N276" i="2"/>
  <c r="BE276" i="2"/>
  <c r="BI275" i="2"/>
  <c r="BH275" i="2"/>
  <c r="BG275" i="2"/>
  <c r="BF275" i="2"/>
  <c r="AA275" i="2"/>
  <c r="Y275" i="2"/>
  <c r="W275" i="2"/>
  <c r="BK275" i="2"/>
  <c r="N275" i="2"/>
  <c r="BE275" i="2"/>
  <c r="BI274" i="2"/>
  <c r="BH274" i="2"/>
  <c r="BG274" i="2"/>
  <c r="BF274" i="2"/>
  <c r="AA274" i="2"/>
  <c r="Y274" i="2"/>
  <c r="W274" i="2"/>
  <c r="BK274" i="2"/>
  <c r="N274" i="2"/>
  <c r="BE274" i="2"/>
  <c r="BI273" i="2"/>
  <c r="BH273" i="2"/>
  <c r="BG273" i="2"/>
  <c r="BF273" i="2"/>
  <c r="AA273" i="2"/>
  <c r="Y273" i="2"/>
  <c r="W273" i="2"/>
  <c r="BK273" i="2"/>
  <c r="N273" i="2"/>
  <c r="BE273" i="2"/>
  <c r="BI272" i="2"/>
  <c r="BH272" i="2"/>
  <c r="BG272" i="2"/>
  <c r="BF272" i="2"/>
  <c r="AA272" i="2"/>
  <c r="Y272" i="2"/>
  <c r="W272" i="2"/>
  <c r="BK272" i="2"/>
  <c r="N272" i="2"/>
  <c r="BE272" i="2"/>
  <c r="BI270" i="2"/>
  <c r="BH270" i="2"/>
  <c r="BG270" i="2"/>
  <c r="BF270" i="2"/>
  <c r="AA270" i="2"/>
  <c r="Y270" i="2"/>
  <c r="W270" i="2"/>
  <c r="BK270" i="2"/>
  <c r="N270" i="2"/>
  <c r="BE270" i="2"/>
  <c r="BI268" i="2"/>
  <c r="BH268" i="2"/>
  <c r="BG268" i="2"/>
  <c r="BF268" i="2"/>
  <c r="AA268" i="2"/>
  <c r="Y268" i="2"/>
  <c r="W268" i="2"/>
  <c r="BK268" i="2"/>
  <c r="N268" i="2"/>
  <c r="BE268" i="2"/>
  <c r="BI266" i="2"/>
  <c r="BH266" i="2"/>
  <c r="BG266" i="2"/>
  <c r="BF266" i="2"/>
  <c r="AA266" i="2"/>
  <c r="Y266" i="2"/>
  <c r="W266" i="2"/>
  <c r="BK266" i="2"/>
  <c r="N266" i="2"/>
  <c r="BE266" i="2"/>
  <c r="BI265" i="2"/>
  <c r="BH265" i="2"/>
  <c r="BG265" i="2"/>
  <c r="BF265" i="2"/>
  <c r="AA265" i="2"/>
  <c r="Y265" i="2"/>
  <c r="W265" i="2"/>
  <c r="BK265" i="2"/>
  <c r="N265" i="2"/>
  <c r="BE265" i="2"/>
  <c r="BI264" i="2"/>
  <c r="BH264" i="2"/>
  <c r="BG264" i="2"/>
  <c r="BF264" i="2"/>
  <c r="AA264" i="2"/>
  <c r="Y264" i="2"/>
  <c r="W264" i="2"/>
  <c r="BK264" i="2"/>
  <c r="N264" i="2"/>
  <c r="BE264" i="2"/>
  <c r="BI263" i="2"/>
  <c r="BH263" i="2"/>
  <c r="BG263" i="2"/>
  <c r="BF263" i="2"/>
  <c r="AA263" i="2"/>
  <c r="Y263" i="2"/>
  <c r="W263" i="2"/>
  <c r="BK263" i="2"/>
  <c r="N263" i="2"/>
  <c r="BE263" i="2"/>
  <c r="BI262" i="2"/>
  <c r="BH262" i="2"/>
  <c r="BG262" i="2"/>
  <c r="BF262" i="2"/>
  <c r="AA262" i="2"/>
  <c r="Y262" i="2"/>
  <c r="W262" i="2"/>
  <c r="BK262" i="2"/>
  <c r="N262" i="2"/>
  <c r="BE262" i="2"/>
  <c r="BI261" i="2"/>
  <c r="BH261" i="2"/>
  <c r="BG261" i="2"/>
  <c r="BF261" i="2"/>
  <c r="AA261" i="2"/>
  <c r="Y261" i="2"/>
  <c r="W261" i="2"/>
  <c r="BK261" i="2"/>
  <c r="N261" i="2"/>
  <c r="BE261" i="2"/>
  <c r="BI260" i="2"/>
  <c r="BH260" i="2"/>
  <c r="BG260" i="2"/>
  <c r="BF260" i="2"/>
  <c r="AA260" i="2"/>
  <c r="Y260" i="2"/>
  <c r="W260" i="2"/>
  <c r="BK260" i="2"/>
  <c r="N260" i="2"/>
  <c r="BE260" i="2"/>
  <c r="BI259" i="2"/>
  <c r="BH259" i="2"/>
  <c r="BG259" i="2"/>
  <c r="BF259" i="2"/>
  <c r="AA259" i="2"/>
  <c r="Y259" i="2"/>
  <c r="W259" i="2"/>
  <c r="BK259" i="2"/>
  <c r="N259" i="2"/>
  <c r="BE259" i="2"/>
  <c r="BI258" i="2"/>
  <c r="BH258" i="2"/>
  <c r="BG258" i="2"/>
  <c r="BF258" i="2"/>
  <c r="AA258" i="2"/>
  <c r="Y258" i="2"/>
  <c r="W258" i="2"/>
  <c r="BK258" i="2"/>
  <c r="N258" i="2"/>
  <c r="BE258" i="2"/>
  <c r="BI257" i="2"/>
  <c r="BH257" i="2"/>
  <c r="BG257" i="2"/>
  <c r="BF257" i="2"/>
  <c r="AA257" i="2"/>
  <c r="Y257" i="2"/>
  <c r="W257" i="2"/>
  <c r="BK257" i="2"/>
  <c r="N257" i="2"/>
  <c r="BE257" i="2"/>
  <c r="BI256" i="2"/>
  <c r="BH256" i="2"/>
  <c r="BG256" i="2"/>
  <c r="BF256" i="2"/>
  <c r="AA256" i="2"/>
  <c r="Y256" i="2"/>
  <c r="W256" i="2"/>
  <c r="BK256" i="2"/>
  <c r="N256" i="2"/>
  <c r="BE256" i="2"/>
  <c r="BI255" i="2"/>
  <c r="BH255" i="2"/>
  <c r="BG255" i="2"/>
  <c r="BF255" i="2"/>
  <c r="AA255" i="2"/>
  <c r="Y255" i="2"/>
  <c r="W255" i="2"/>
  <c r="BK255" i="2"/>
  <c r="N255" i="2"/>
  <c r="BE255" i="2"/>
  <c r="BI254" i="2"/>
  <c r="BH254" i="2"/>
  <c r="BG254" i="2"/>
  <c r="BF254" i="2"/>
  <c r="AA254" i="2"/>
  <c r="Y254" i="2"/>
  <c r="W254" i="2"/>
  <c r="BK254" i="2"/>
  <c r="N254" i="2"/>
  <c r="BE254" i="2"/>
  <c r="BI253" i="2"/>
  <c r="BH253" i="2"/>
  <c r="BG253" i="2"/>
  <c r="BF253" i="2"/>
  <c r="AA253" i="2"/>
  <c r="Y253" i="2"/>
  <c r="W253" i="2"/>
  <c r="BK253" i="2"/>
  <c r="N253" i="2"/>
  <c r="BE253" i="2"/>
  <c r="BI252" i="2"/>
  <c r="BH252" i="2"/>
  <c r="BG252" i="2"/>
  <c r="BF252" i="2"/>
  <c r="AA252" i="2"/>
  <c r="Y252" i="2"/>
  <c r="W252" i="2"/>
  <c r="BK252" i="2"/>
  <c r="N252" i="2"/>
  <c r="BE252" i="2"/>
  <c r="BI251" i="2"/>
  <c r="BH251" i="2"/>
  <c r="BG251" i="2"/>
  <c r="BF251" i="2"/>
  <c r="AA251" i="2"/>
  <c r="Y251" i="2"/>
  <c r="W251" i="2"/>
  <c r="BK251" i="2"/>
  <c r="N251" i="2"/>
  <c r="BE251" i="2"/>
  <c r="BI250" i="2"/>
  <c r="BH250" i="2"/>
  <c r="BG250" i="2"/>
  <c r="BF250" i="2"/>
  <c r="AA250" i="2"/>
  <c r="AA249" i="2"/>
  <c r="Y250" i="2"/>
  <c r="Y249" i="2"/>
  <c r="W250" i="2"/>
  <c r="W249" i="2"/>
  <c r="BK250" i="2"/>
  <c r="BK249" i="2"/>
  <c r="N249" i="2" s="1"/>
  <c r="N104" i="2" s="1"/>
  <c r="N250" i="2"/>
  <c r="BE250" i="2" s="1"/>
  <c r="BI248" i="2"/>
  <c r="BH248" i="2"/>
  <c r="BG248" i="2"/>
  <c r="BF248" i="2"/>
  <c r="AA248" i="2"/>
  <c r="Y248" i="2"/>
  <c r="W248" i="2"/>
  <c r="BK248" i="2"/>
  <c r="N248" i="2"/>
  <c r="BE248" i="2"/>
  <c r="BI247" i="2"/>
  <c r="BH247" i="2"/>
  <c r="BG247" i="2"/>
  <c r="BF247" i="2"/>
  <c r="AA247" i="2"/>
  <c r="Y247" i="2"/>
  <c r="W247" i="2"/>
  <c r="BK247" i="2"/>
  <c r="N247" i="2"/>
  <c r="BE247" i="2"/>
  <c r="BI246" i="2"/>
  <c r="BH246" i="2"/>
  <c r="BG246" i="2"/>
  <c r="BF246" i="2"/>
  <c r="AA246" i="2"/>
  <c r="Y246" i="2"/>
  <c r="W246" i="2"/>
  <c r="BK246" i="2"/>
  <c r="N246" i="2"/>
  <c r="BE246" i="2"/>
  <c r="BI245" i="2"/>
  <c r="BH245" i="2"/>
  <c r="BG245" i="2"/>
  <c r="BF245" i="2"/>
  <c r="AA245" i="2"/>
  <c r="Y245" i="2"/>
  <c r="W245" i="2"/>
  <c r="BK245" i="2"/>
  <c r="N245" i="2"/>
  <c r="BE245" i="2"/>
  <c r="BI244" i="2"/>
  <c r="BH244" i="2"/>
  <c r="BG244" i="2"/>
  <c r="BF244" i="2"/>
  <c r="AA244" i="2"/>
  <c r="Y244" i="2"/>
  <c r="W244" i="2"/>
  <c r="BK244" i="2"/>
  <c r="N244" i="2"/>
  <c r="BE244" i="2"/>
  <c r="BI243" i="2"/>
  <c r="BH243" i="2"/>
  <c r="BG243" i="2"/>
  <c r="BF243" i="2"/>
  <c r="AA243" i="2"/>
  <c r="Y243" i="2"/>
  <c r="W243" i="2"/>
  <c r="BK243" i="2"/>
  <c r="N243" i="2"/>
  <c r="BE243" i="2"/>
  <c r="BI242" i="2"/>
  <c r="BH242" i="2"/>
  <c r="BG242" i="2"/>
  <c r="BF242" i="2"/>
  <c r="AA242" i="2"/>
  <c r="Y242" i="2"/>
  <c r="W242" i="2"/>
  <c r="BK242" i="2"/>
  <c r="N242" i="2"/>
  <c r="BE242" i="2"/>
  <c r="BI241" i="2"/>
  <c r="BH241" i="2"/>
  <c r="BG241" i="2"/>
  <c r="BF241" i="2"/>
  <c r="AA241" i="2"/>
  <c r="Y241" i="2"/>
  <c r="W241" i="2"/>
  <c r="BK241" i="2"/>
  <c r="N241" i="2"/>
  <c r="BE241" i="2"/>
  <c r="BI240" i="2"/>
  <c r="BH240" i="2"/>
  <c r="BG240" i="2"/>
  <c r="BF240" i="2"/>
  <c r="AA240" i="2"/>
  <c r="AA239" i="2"/>
  <c r="Y240" i="2"/>
  <c r="Y239" i="2"/>
  <c r="W240" i="2"/>
  <c r="W239" i="2"/>
  <c r="BK240" i="2"/>
  <c r="BK239" i="2"/>
  <c r="N239" i="2" s="1"/>
  <c r="N103" i="2" s="1"/>
  <c r="N240" i="2"/>
  <c r="BE240" i="2" s="1"/>
  <c r="BI238" i="2"/>
  <c r="BH238" i="2"/>
  <c r="BG238" i="2"/>
  <c r="BF238" i="2"/>
  <c r="AA238" i="2"/>
  <c r="AA237" i="2"/>
  <c r="Y238" i="2"/>
  <c r="Y237" i="2"/>
  <c r="W238" i="2"/>
  <c r="W237" i="2"/>
  <c r="BK238" i="2"/>
  <c r="BK237" i="2"/>
  <c r="N237" i="2" s="1"/>
  <c r="N102" i="2" s="1"/>
  <c r="N238" i="2"/>
  <c r="BE238" i="2" s="1"/>
  <c r="BI236" i="2"/>
  <c r="BH236" i="2"/>
  <c r="BG236" i="2"/>
  <c r="BF236" i="2"/>
  <c r="AA236" i="2"/>
  <c r="Y236" i="2"/>
  <c r="W236" i="2"/>
  <c r="BK236" i="2"/>
  <c r="N236" i="2"/>
  <c r="BE236" i="2"/>
  <c r="BI235" i="2"/>
  <c r="BH235" i="2"/>
  <c r="BG235" i="2"/>
  <c r="BF235" i="2"/>
  <c r="AA235" i="2"/>
  <c r="Y235" i="2"/>
  <c r="W235" i="2"/>
  <c r="BK235" i="2"/>
  <c r="N235" i="2"/>
  <c r="BE235" i="2"/>
  <c r="BI234" i="2"/>
  <c r="BH234" i="2"/>
  <c r="BG234" i="2"/>
  <c r="BF234" i="2"/>
  <c r="AA234" i="2"/>
  <c r="Y234" i="2"/>
  <c r="W234" i="2"/>
  <c r="BK234" i="2"/>
  <c r="N234" i="2"/>
  <c r="BE234" i="2"/>
  <c r="BI233" i="2"/>
  <c r="BH233" i="2"/>
  <c r="BG233" i="2"/>
  <c r="BF233" i="2"/>
  <c r="AA233" i="2"/>
  <c r="Y233" i="2"/>
  <c r="W233" i="2"/>
  <c r="BK233" i="2"/>
  <c r="N233" i="2"/>
  <c r="BE233" i="2"/>
  <c r="BI232" i="2"/>
  <c r="BH232" i="2"/>
  <c r="BG232" i="2"/>
  <c r="BF232" i="2"/>
  <c r="AA232" i="2"/>
  <c r="Y232" i="2"/>
  <c r="W232" i="2"/>
  <c r="BK232" i="2"/>
  <c r="N232" i="2"/>
  <c r="BE232" i="2"/>
  <c r="BI231" i="2"/>
  <c r="BH231" i="2"/>
  <c r="BG231" i="2"/>
  <c r="BF231" i="2"/>
  <c r="AA231" i="2"/>
  <c r="Y231" i="2"/>
  <c r="W231" i="2"/>
  <c r="BK231" i="2"/>
  <c r="N231" i="2"/>
  <c r="BE231" i="2"/>
  <c r="BI230" i="2"/>
  <c r="BH230" i="2"/>
  <c r="BG230" i="2"/>
  <c r="BF230" i="2"/>
  <c r="AA230" i="2"/>
  <c r="Y230" i="2"/>
  <c r="W230" i="2"/>
  <c r="BK230" i="2"/>
  <c r="N230" i="2"/>
  <c r="BE230" i="2"/>
  <c r="BI229" i="2"/>
  <c r="BH229" i="2"/>
  <c r="BG229" i="2"/>
  <c r="BF229" i="2"/>
  <c r="AA229" i="2"/>
  <c r="Y229" i="2"/>
  <c r="Y226" i="2" s="1"/>
  <c r="W229" i="2"/>
  <c r="BK229" i="2"/>
  <c r="N229" i="2"/>
  <c r="BE229" i="2"/>
  <c r="BI228" i="2"/>
  <c r="BH228" i="2"/>
  <c r="BG228" i="2"/>
  <c r="BF228" i="2"/>
  <c r="AA228" i="2"/>
  <c r="Y228" i="2"/>
  <c r="W228" i="2"/>
  <c r="BK228" i="2"/>
  <c r="BK226" i="2" s="1"/>
  <c r="N226" i="2" s="1"/>
  <c r="N101" i="2" s="1"/>
  <c r="N228" i="2"/>
  <c r="BE228" i="2"/>
  <c r="BI227" i="2"/>
  <c r="BH227" i="2"/>
  <c r="BG227" i="2"/>
  <c r="BF227" i="2"/>
  <c r="AA227" i="2"/>
  <c r="AA226" i="2"/>
  <c r="Y227" i="2"/>
  <c r="W227" i="2"/>
  <c r="W226" i="2"/>
  <c r="BK227" i="2"/>
  <c r="N227" i="2"/>
  <c r="BE227" i="2" s="1"/>
  <c r="BI225" i="2"/>
  <c r="BH225" i="2"/>
  <c r="BG225" i="2"/>
  <c r="BF225" i="2"/>
  <c r="AA225" i="2"/>
  <c r="Y225" i="2"/>
  <c r="W225" i="2"/>
  <c r="BK225" i="2"/>
  <c r="N225" i="2"/>
  <c r="BE225" i="2"/>
  <c r="BI224" i="2"/>
  <c r="BH224" i="2"/>
  <c r="BG224" i="2"/>
  <c r="BF224" i="2"/>
  <c r="AA224" i="2"/>
  <c r="Y224" i="2"/>
  <c r="W224" i="2"/>
  <c r="BK224" i="2"/>
  <c r="N224" i="2"/>
  <c r="BE224" i="2"/>
  <c r="BI223" i="2"/>
  <c r="BH223" i="2"/>
  <c r="BG223" i="2"/>
  <c r="BF223" i="2"/>
  <c r="AA223" i="2"/>
  <c r="Y223" i="2"/>
  <c r="W223" i="2"/>
  <c r="BK223" i="2"/>
  <c r="N223" i="2"/>
  <c r="BE223" i="2"/>
  <c r="BI221" i="2"/>
  <c r="BH221" i="2"/>
  <c r="BG221" i="2"/>
  <c r="BF221" i="2"/>
  <c r="AA221" i="2"/>
  <c r="AA220" i="2"/>
  <c r="Y221" i="2"/>
  <c r="Y220" i="2"/>
  <c r="W221" i="2"/>
  <c r="W220" i="2"/>
  <c r="BK221" i="2"/>
  <c r="BK220" i="2"/>
  <c r="N220" i="2" s="1"/>
  <c r="N100" i="2" s="1"/>
  <c r="N221" i="2"/>
  <c r="BE221" i="2" s="1"/>
  <c r="BI219" i="2"/>
  <c r="BH219" i="2"/>
  <c r="BG219" i="2"/>
  <c r="BF219" i="2"/>
  <c r="AA219" i="2"/>
  <c r="Y219" i="2"/>
  <c r="W219" i="2"/>
  <c r="BK219" i="2"/>
  <c r="N219" i="2"/>
  <c r="BE219" i="2"/>
  <c r="BI218" i="2"/>
  <c r="BH218" i="2"/>
  <c r="BG218" i="2"/>
  <c r="BF218" i="2"/>
  <c r="AA218" i="2"/>
  <c r="Y218" i="2"/>
  <c r="W218" i="2"/>
  <c r="BK218" i="2"/>
  <c r="N218" i="2"/>
  <c r="BE218" i="2"/>
  <c r="BI217" i="2"/>
  <c r="BH217" i="2"/>
  <c r="BG217" i="2"/>
  <c r="BF217" i="2"/>
  <c r="AA217" i="2"/>
  <c r="AA216" i="2"/>
  <c r="AA215" i="2" s="1"/>
  <c r="Y217" i="2"/>
  <c r="Y216" i="2" s="1"/>
  <c r="Y215" i="2" s="1"/>
  <c r="W217" i="2"/>
  <c r="W216" i="2"/>
  <c r="W215" i="2" s="1"/>
  <c r="BK217" i="2"/>
  <c r="BK216" i="2" s="1"/>
  <c r="N217" i="2"/>
  <c r="BE217" i="2"/>
  <c r="BI214" i="2"/>
  <c r="BH214" i="2"/>
  <c r="BG214" i="2"/>
  <c r="BF214" i="2"/>
  <c r="AA214" i="2"/>
  <c r="AA213" i="2"/>
  <c r="Y214" i="2"/>
  <c r="Y213" i="2"/>
  <c r="W214" i="2"/>
  <c r="W213" i="2"/>
  <c r="BK214" i="2"/>
  <c r="BK213" i="2"/>
  <c r="N213" i="2" s="1"/>
  <c r="N97" i="2" s="1"/>
  <c r="N214" i="2"/>
  <c r="BE214" i="2" s="1"/>
  <c r="BI212" i="2"/>
  <c r="BH212" i="2"/>
  <c r="BG212" i="2"/>
  <c r="BF212" i="2"/>
  <c r="AA212" i="2"/>
  <c r="Y212" i="2"/>
  <c r="W212" i="2"/>
  <c r="BK212" i="2"/>
  <c r="N212" i="2"/>
  <c r="BE212" i="2"/>
  <c r="BI211" i="2"/>
  <c r="BH211" i="2"/>
  <c r="BG211" i="2"/>
  <c r="BF211" i="2"/>
  <c r="AA211" i="2"/>
  <c r="Y211" i="2"/>
  <c r="W211" i="2"/>
  <c r="BK211" i="2"/>
  <c r="N211" i="2"/>
  <c r="BE211" i="2"/>
  <c r="BI210" i="2"/>
  <c r="BH210" i="2"/>
  <c r="BG210" i="2"/>
  <c r="BF210" i="2"/>
  <c r="AA210" i="2"/>
  <c r="Y210" i="2"/>
  <c r="W210" i="2"/>
  <c r="BK210" i="2"/>
  <c r="N210" i="2"/>
  <c r="BE210" i="2"/>
  <c r="BI209" i="2"/>
  <c r="BH209" i="2"/>
  <c r="BG209" i="2"/>
  <c r="BF209" i="2"/>
  <c r="AA209" i="2"/>
  <c r="Y209" i="2"/>
  <c r="W209" i="2"/>
  <c r="BK209" i="2"/>
  <c r="N209" i="2"/>
  <c r="BE209" i="2"/>
  <c r="BI208" i="2"/>
  <c r="BH208" i="2"/>
  <c r="BG208" i="2"/>
  <c r="BF208" i="2"/>
  <c r="AA208" i="2"/>
  <c r="Y208" i="2"/>
  <c r="W208" i="2"/>
  <c r="BK208" i="2"/>
  <c r="N208" i="2"/>
  <c r="BE208" i="2"/>
  <c r="BI207" i="2"/>
  <c r="BH207" i="2"/>
  <c r="BG207" i="2"/>
  <c r="BF207" i="2"/>
  <c r="AA207" i="2"/>
  <c r="Y207" i="2"/>
  <c r="W207" i="2"/>
  <c r="BK207" i="2"/>
  <c r="N207" i="2"/>
  <c r="BE207" i="2"/>
  <c r="BI206" i="2"/>
  <c r="BH206" i="2"/>
  <c r="BG206" i="2"/>
  <c r="BF206" i="2"/>
  <c r="AA206" i="2"/>
  <c r="Y206" i="2"/>
  <c r="W206" i="2"/>
  <c r="BK206" i="2"/>
  <c r="N206" i="2"/>
  <c r="BE206" i="2"/>
  <c r="BI205" i="2"/>
  <c r="BH205" i="2"/>
  <c r="BG205" i="2"/>
  <c r="BF205" i="2"/>
  <c r="AA205" i="2"/>
  <c r="AA204" i="2"/>
  <c r="Y205" i="2"/>
  <c r="Y204" i="2"/>
  <c r="W205" i="2"/>
  <c r="W204" i="2"/>
  <c r="BK205" i="2"/>
  <c r="BK204" i="2"/>
  <c r="N204" i="2" s="1"/>
  <c r="N96" i="2" s="1"/>
  <c r="N205" i="2"/>
  <c r="BE205" i="2" s="1"/>
  <c r="BI203" i="2"/>
  <c r="BH203" i="2"/>
  <c r="BG203" i="2"/>
  <c r="BF203" i="2"/>
  <c r="AA203" i="2"/>
  <c r="Y203" i="2"/>
  <c r="W203" i="2"/>
  <c r="BK203" i="2"/>
  <c r="N203" i="2"/>
  <c r="BE203" i="2"/>
  <c r="BI202" i="2"/>
  <c r="BH202" i="2"/>
  <c r="BG202" i="2"/>
  <c r="BF202" i="2"/>
  <c r="AA202" i="2"/>
  <c r="Y202" i="2"/>
  <c r="W202" i="2"/>
  <c r="BK202" i="2"/>
  <c r="N202" i="2"/>
  <c r="BE202" i="2"/>
  <c r="BI201" i="2"/>
  <c r="BH201" i="2"/>
  <c r="BG201" i="2"/>
  <c r="BF201" i="2"/>
  <c r="AA201" i="2"/>
  <c r="Y201" i="2"/>
  <c r="W201" i="2"/>
  <c r="BK201" i="2"/>
  <c r="N201" i="2"/>
  <c r="BE201" i="2"/>
  <c r="BI200" i="2"/>
  <c r="BH200" i="2"/>
  <c r="BG200" i="2"/>
  <c r="BF200" i="2"/>
  <c r="AA200" i="2"/>
  <c r="Y200" i="2"/>
  <c r="W200" i="2"/>
  <c r="BK200" i="2"/>
  <c r="N200" i="2"/>
  <c r="BE200" i="2"/>
  <c r="BI199" i="2"/>
  <c r="BH199" i="2"/>
  <c r="BG199" i="2"/>
  <c r="BF199" i="2"/>
  <c r="AA199" i="2"/>
  <c r="Y199" i="2"/>
  <c r="W199" i="2"/>
  <c r="BK199" i="2"/>
  <c r="N199" i="2"/>
  <c r="BE199" i="2"/>
  <c r="BI198" i="2"/>
  <c r="BH198" i="2"/>
  <c r="BG198" i="2"/>
  <c r="BF198" i="2"/>
  <c r="AA198" i="2"/>
  <c r="Y198" i="2"/>
  <c r="W198" i="2"/>
  <c r="BK198" i="2"/>
  <c r="N198" i="2"/>
  <c r="BE198" i="2"/>
  <c r="BI197" i="2"/>
  <c r="BH197" i="2"/>
  <c r="BG197" i="2"/>
  <c r="BF197" i="2"/>
  <c r="AA197" i="2"/>
  <c r="Y197" i="2"/>
  <c r="W197" i="2"/>
  <c r="BK197" i="2"/>
  <c r="N197" i="2"/>
  <c r="BE197" i="2"/>
  <c r="BI196" i="2"/>
  <c r="BH196" i="2"/>
  <c r="BG196" i="2"/>
  <c r="BF196" i="2"/>
  <c r="AA196" i="2"/>
  <c r="Y196" i="2"/>
  <c r="W196" i="2"/>
  <c r="BK196" i="2"/>
  <c r="N196" i="2"/>
  <c r="BE196" i="2"/>
  <c r="BI195" i="2"/>
  <c r="BH195" i="2"/>
  <c r="BG195" i="2"/>
  <c r="BF195" i="2"/>
  <c r="AA195" i="2"/>
  <c r="Y195" i="2"/>
  <c r="W195" i="2"/>
  <c r="BK195" i="2"/>
  <c r="N195" i="2"/>
  <c r="BE195" i="2"/>
  <c r="BI194" i="2"/>
  <c r="BH194" i="2"/>
  <c r="BG194" i="2"/>
  <c r="BF194" i="2"/>
  <c r="AA194" i="2"/>
  <c r="Y194" i="2"/>
  <c r="W194" i="2"/>
  <c r="BK194" i="2"/>
  <c r="N194" i="2"/>
  <c r="BE194" i="2"/>
  <c r="BI193" i="2"/>
  <c r="BH193" i="2"/>
  <c r="BG193" i="2"/>
  <c r="BF193" i="2"/>
  <c r="AA193" i="2"/>
  <c r="Y193" i="2"/>
  <c r="W193" i="2"/>
  <c r="BK193" i="2"/>
  <c r="N193" i="2"/>
  <c r="BE193" i="2"/>
  <c r="BI192" i="2"/>
  <c r="BH192" i="2"/>
  <c r="BG192" i="2"/>
  <c r="BF192" i="2"/>
  <c r="AA192" i="2"/>
  <c r="Y192" i="2"/>
  <c r="W192" i="2"/>
  <c r="BK192" i="2"/>
  <c r="N192" i="2"/>
  <c r="BE192" i="2"/>
  <c r="BI191" i="2"/>
  <c r="BH191" i="2"/>
  <c r="BG191" i="2"/>
  <c r="BF191" i="2"/>
  <c r="AA191" i="2"/>
  <c r="Y191" i="2"/>
  <c r="W191" i="2"/>
  <c r="BK191" i="2"/>
  <c r="N191" i="2"/>
  <c r="BE191" i="2"/>
  <c r="BI190" i="2"/>
  <c r="BH190" i="2"/>
  <c r="BG190" i="2"/>
  <c r="BF190" i="2"/>
  <c r="AA190" i="2"/>
  <c r="Y190" i="2"/>
  <c r="W190" i="2"/>
  <c r="BK190" i="2"/>
  <c r="N190" i="2"/>
  <c r="BE190" i="2"/>
  <c r="BI189" i="2"/>
  <c r="BH189" i="2"/>
  <c r="BG189" i="2"/>
  <c r="BF189" i="2"/>
  <c r="AA189" i="2"/>
  <c r="Y189" i="2"/>
  <c r="W189" i="2"/>
  <c r="BK189" i="2"/>
  <c r="N189" i="2"/>
  <c r="BE189" i="2"/>
  <c r="BI188" i="2"/>
  <c r="BH188" i="2"/>
  <c r="BG188" i="2"/>
  <c r="BF188" i="2"/>
  <c r="AA188" i="2"/>
  <c r="Y188" i="2"/>
  <c r="W188" i="2"/>
  <c r="BK188" i="2"/>
  <c r="N188" i="2"/>
  <c r="BE188" i="2"/>
  <c r="BI187" i="2"/>
  <c r="BH187" i="2"/>
  <c r="BG187" i="2"/>
  <c r="BF187" i="2"/>
  <c r="AA187" i="2"/>
  <c r="Y187" i="2"/>
  <c r="W187" i="2"/>
  <c r="BK187" i="2"/>
  <c r="N187" i="2"/>
  <c r="BE187" i="2"/>
  <c r="BI186" i="2"/>
  <c r="BH186" i="2"/>
  <c r="BG186" i="2"/>
  <c r="BF186" i="2"/>
  <c r="AA186" i="2"/>
  <c r="Y186" i="2"/>
  <c r="W186" i="2"/>
  <c r="BK186" i="2"/>
  <c r="N186" i="2"/>
  <c r="BE186" i="2"/>
  <c r="BI185" i="2"/>
  <c r="BH185" i="2"/>
  <c r="BG185" i="2"/>
  <c r="BF185" i="2"/>
  <c r="AA185" i="2"/>
  <c r="Y185" i="2"/>
  <c r="W185" i="2"/>
  <c r="BK185" i="2"/>
  <c r="N185" i="2"/>
  <c r="BE185" i="2"/>
  <c r="BI184" i="2"/>
  <c r="BH184" i="2"/>
  <c r="BG184" i="2"/>
  <c r="BF184" i="2"/>
  <c r="AA184" i="2"/>
  <c r="Y184" i="2"/>
  <c r="W184" i="2"/>
  <c r="BK184" i="2"/>
  <c r="N184" i="2"/>
  <c r="BE184" i="2"/>
  <c r="BI183" i="2"/>
  <c r="BH183" i="2"/>
  <c r="BG183" i="2"/>
  <c r="BF183" i="2"/>
  <c r="AA183" i="2"/>
  <c r="AA182" i="2"/>
  <c r="Y183" i="2"/>
  <c r="Y182" i="2"/>
  <c r="W183" i="2"/>
  <c r="W182" i="2"/>
  <c r="BK183" i="2"/>
  <c r="BK182" i="2"/>
  <c r="N182" i="2" s="1"/>
  <c r="N95" i="2" s="1"/>
  <c r="N183" i="2"/>
  <c r="BE183" i="2" s="1"/>
  <c r="BI181" i="2"/>
  <c r="BH181" i="2"/>
  <c r="BG181" i="2"/>
  <c r="BF181" i="2"/>
  <c r="AA181" i="2"/>
  <c r="Y181" i="2"/>
  <c r="W181" i="2"/>
  <c r="BK181" i="2"/>
  <c r="N181" i="2"/>
  <c r="BE181" i="2"/>
  <c r="BI180" i="2"/>
  <c r="BH180" i="2"/>
  <c r="BG180" i="2"/>
  <c r="BF180" i="2"/>
  <c r="AA180" i="2"/>
  <c r="Y180" i="2"/>
  <c r="W180" i="2"/>
  <c r="BK180" i="2"/>
  <c r="N180" i="2"/>
  <c r="BE180" i="2"/>
  <c r="BI179" i="2"/>
  <c r="BH179" i="2"/>
  <c r="BG179" i="2"/>
  <c r="BF179" i="2"/>
  <c r="AA179" i="2"/>
  <c r="Y179" i="2"/>
  <c r="W179" i="2"/>
  <c r="BK179" i="2"/>
  <c r="N179" i="2"/>
  <c r="BE179" i="2"/>
  <c r="BI178" i="2"/>
  <c r="BH178" i="2"/>
  <c r="BG178" i="2"/>
  <c r="BF178" i="2"/>
  <c r="AA178" i="2"/>
  <c r="Y178" i="2"/>
  <c r="W178" i="2"/>
  <c r="BK178" i="2"/>
  <c r="N178" i="2"/>
  <c r="BE178" i="2"/>
  <c r="BI177" i="2"/>
  <c r="BH177" i="2"/>
  <c r="BG177" i="2"/>
  <c r="BF177" i="2"/>
  <c r="AA177" i="2"/>
  <c r="Y177" i="2"/>
  <c r="W177" i="2"/>
  <c r="BK177" i="2"/>
  <c r="N177" i="2"/>
  <c r="BE177" i="2"/>
  <c r="BI176" i="2"/>
  <c r="BH176" i="2"/>
  <c r="BG176" i="2"/>
  <c r="BF176" i="2"/>
  <c r="AA176" i="2"/>
  <c r="Y176" i="2"/>
  <c r="W176" i="2"/>
  <c r="BK176" i="2"/>
  <c r="N176" i="2"/>
  <c r="BE176" i="2"/>
  <c r="BI175" i="2"/>
  <c r="BH175" i="2"/>
  <c r="BG175" i="2"/>
  <c r="BF175" i="2"/>
  <c r="AA175" i="2"/>
  <c r="Y175" i="2"/>
  <c r="W175" i="2"/>
  <c r="BK175" i="2"/>
  <c r="N175" i="2"/>
  <c r="BE175" i="2"/>
  <c r="BI174" i="2"/>
  <c r="BH174" i="2"/>
  <c r="BG174" i="2"/>
  <c r="BF174" i="2"/>
  <c r="AA174" i="2"/>
  <c r="Y174" i="2"/>
  <c r="W174" i="2"/>
  <c r="BK174" i="2"/>
  <c r="N174" i="2"/>
  <c r="BE174" i="2"/>
  <c r="BI173" i="2"/>
  <c r="BH173" i="2"/>
  <c r="BG173" i="2"/>
  <c r="BF173" i="2"/>
  <c r="AA173" i="2"/>
  <c r="Y173" i="2"/>
  <c r="W173" i="2"/>
  <c r="BK173" i="2"/>
  <c r="N173" i="2"/>
  <c r="BE173" i="2"/>
  <c r="BI172" i="2"/>
  <c r="BH172" i="2"/>
  <c r="BG172" i="2"/>
  <c r="BF172" i="2"/>
  <c r="AA172" i="2"/>
  <c r="Y172" i="2"/>
  <c r="W172" i="2"/>
  <c r="BK172" i="2"/>
  <c r="N172" i="2"/>
  <c r="BE172" i="2"/>
  <c r="BI171" i="2"/>
  <c r="BH171" i="2"/>
  <c r="BG171" i="2"/>
  <c r="BF171" i="2"/>
  <c r="AA171" i="2"/>
  <c r="Y171" i="2"/>
  <c r="W171" i="2"/>
  <c r="BK171" i="2"/>
  <c r="N171" i="2"/>
  <c r="BE171" i="2"/>
  <c r="BI170" i="2"/>
  <c r="BH170" i="2"/>
  <c r="BG170" i="2"/>
  <c r="BF170" i="2"/>
  <c r="AA170" i="2"/>
  <c r="Y170" i="2"/>
  <c r="W170" i="2"/>
  <c r="BK170" i="2"/>
  <c r="N170" i="2"/>
  <c r="BE170" i="2"/>
  <c r="BI169" i="2"/>
  <c r="BH169" i="2"/>
  <c r="BG169" i="2"/>
  <c r="BF169" i="2"/>
  <c r="AA169" i="2"/>
  <c r="AA168" i="2"/>
  <c r="Y169" i="2"/>
  <c r="Y168" i="2"/>
  <c r="W169" i="2"/>
  <c r="W168" i="2"/>
  <c r="BK169" i="2"/>
  <c r="BK168" i="2"/>
  <c r="N168" i="2" s="1"/>
  <c r="N94" i="2" s="1"/>
  <c r="N169" i="2"/>
  <c r="BE169" i="2" s="1"/>
  <c r="BI167" i="2"/>
  <c r="BH167" i="2"/>
  <c r="BG167" i="2"/>
  <c r="BF167" i="2"/>
  <c r="AA167" i="2"/>
  <c r="Y167" i="2"/>
  <c r="W167" i="2"/>
  <c r="BK167" i="2"/>
  <c r="BK165" i="2" s="1"/>
  <c r="N165" i="2" s="1"/>
  <c r="N93" i="2" s="1"/>
  <c r="N167" i="2"/>
  <c r="BE167" i="2"/>
  <c r="BI166" i="2"/>
  <c r="BH166" i="2"/>
  <c r="BG166" i="2"/>
  <c r="BF166" i="2"/>
  <c r="AA166" i="2"/>
  <c r="AA165" i="2"/>
  <c r="Y166" i="2"/>
  <c r="Y165" i="2"/>
  <c r="W166" i="2"/>
  <c r="W165" i="2"/>
  <c r="BK166" i="2"/>
  <c r="N166" i="2"/>
  <c r="BE166" i="2" s="1"/>
  <c r="BI164" i="2"/>
  <c r="BH164" i="2"/>
  <c r="BG164" i="2"/>
  <c r="BF164" i="2"/>
  <c r="AA164" i="2"/>
  <c r="Y164" i="2"/>
  <c r="W164" i="2"/>
  <c r="BK164" i="2"/>
  <c r="N164" i="2"/>
  <c r="BE164" i="2"/>
  <c r="BI163" i="2"/>
  <c r="BH163" i="2"/>
  <c r="BG163" i="2"/>
  <c r="BF163" i="2"/>
  <c r="AA163" i="2"/>
  <c r="Y163" i="2"/>
  <c r="W163" i="2"/>
  <c r="BK163" i="2"/>
  <c r="N163" i="2"/>
  <c r="BE163" i="2"/>
  <c r="BI162" i="2"/>
  <c r="BH162" i="2"/>
  <c r="BG162" i="2"/>
  <c r="BF162" i="2"/>
  <c r="AA162" i="2"/>
  <c r="Y162" i="2"/>
  <c r="W162" i="2"/>
  <c r="BK162" i="2"/>
  <c r="N162" i="2"/>
  <c r="BE162" i="2"/>
  <c r="BI161" i="2"/>
  <c r="BH161" i="2"/>
  <c r="BG161" i="2"/>
  <c r="BF161" i="2"/>
  <c r="AA161" i="2"/>
  <c r="Y161" i="2"/>
  <c r="W161" i="2"/>
  <c r="BK161" i="2"/>
  <c r="N161" i="2"/>
  <c r="BE161" i="2"/>
  <c r="BI160" i="2"/>
  <c r="BH160" i="2"/>
  <c r="BG160" i="2"/>
  <c r="BF160" i="2"/>
  <c r="AA160" i="2"/>
  <c r="Y160" i="2"/>
  <c r="W160" i="2"/>
  <c r="BK160" i="2"/>
  <c r="N160" i="2"/>
  <c r="BE160" i="2"/>
  <c r="BI159" i="2"/>
  <c r="BH159" i="2"/>
  <c r="BG159" i="2"/>
  <c r="BF159" i="2"/>
  <c r="AA159" i="2"/>
  <c r="AA158" i="2"/>
  <c r="Y159" i="2"/>
  <c r="Y158" i="2"/>
  <c r="W159" i="2"/>
  <c r="W158" i="2"/>
  <c r="BK159" i="2"/>
  <c r="BK158" i="2"/>
  <c r="N158" i="2" s="1"/>
  <c r="N92" i="2" s="1"/>
  <c r="N159" i="2"/>
  <c r="BE159" i="2" s="1"/>
  <c r="BI157" i="2"/>
  <c r="BH157" i="2"/>
  <c r="BG157" i="2"/>
  <c r="BF157" i="2"/>
  <c r="AA157" i="2"/>
  <c r="Y157" i="2"/>
  <c r="W157" i="2"/>
  <c r="BK157" i="2"/>
  <c r="N157" i="2"/>
  <c r="BE157" i="2"/>
  <c r="BI156" i="2"/>
  <c r="BH156" i="2"/>
  <c r="BG156" i="2"/>
  <c r="BF156" i="2"/>
  <c r="AA156" i="2"/>
  <c r="Y156" i="2"/>
  <c r="W156" i="2"/>
  <c r="BK156" i="2"/>
  <c r="N156" i="2"/>
  <c r="BE156" i="2"/>
  <c r="BI155" i="2"/>
  <c r="BH155" i="2"/>
  <c r="BG155" i="2"/>
  <c r="BF155" i="2"/>
  <c r="AA155" i="2"/>
  <c r="Y155" i="2"/>
  <c r="W155" i="2"/>
  <c r="BK155" i="2"/>
  <c r="N155" i="2"/>
  <c r="BE155" i="2"/>
  <c r="BI154" i="2"/>
  <c r="BH154" i="2"/>
  <c r="BG154" i="2"/>
  <c r="BF154" i="2"/>
  <c r="AA154" i="2"/>
  <c r="Y154" i="2"/>
  <c r="W154" i="2"/>
  <c r="BK154" i="2"/>
  <c r="N154" i="2"/>
  <c r="BE154" i="2"/>
  <c r="BI153" i="2"/>
  <c r="BH153" i="2"/>
  <c r="BG153" i="2"/>
  <c r="BF153" i="2"/>
  <c r="AA153" i="2"/>
  <c r="Y153" i="2"/>
  <c r="W153" i="2"/>
  <c r="BK153" i="2"/>
  <c r="N153" i="2"/>
  <c r="BE153" i="2"/>
  <c r="BI152" i="2"/>
  <c r="BH152" i="2"/>
  <c r="BG152" i="2"/>
  <c r="BF152" i="2"/>
  <c r="AA152" i="2"/>
  <c r="Y152" i="2"/>
  <c r="W152" i="2"/>
  <c r="BK152" i="2"/>
  <c r="N152" i="2"/>
  <c r="BE152" i="2"/>
  <c r="BI151" i="2"/>
  <c r="BH151" i="2"/>
  <c r="BG151" i="2"/>
  <c r="BF151" i="2"/>
  <c r="AA151" i="2"/>
  <c r="AA150" i="2"/>
  <c r="Y151" i="2"/>
  <c r="Y150" i="2"/>
  <c r="W151" i="2"/>
  <c r="W150" i="2"/>
  <c r="BK151" i="2"/>
  <c r="BK150" i="2"/>
  <c r="N150" i="2" s="1"/>
  <c r="N91" i="2" s="1"/>
  <c r="N151" i="2"/>
  <c r="BE151" i="2" s="1"/>
  <c r="BI149" i="2"/>
  <c r="BH149" i="2"/>
  <c r="BG149" i="2"/>
  <c r="BF149" i="2"/>
  <c r="AA149" i="2"/>
  <c r="Y149" i="2"/>
  <c r="W149" i="2"/>
  <c r="BK149" i="2"/>
  <c r="N149" i="2"/>
  <c r="BE149" i="2"/>
  <c r="BI148" i="2"/>
  <c r="BH148" i="2"/>
  <c r="BG148" i="2"/>
  <c r="BF148" i="2"/>
  <c r="AA148" i="2"/>
  <c r="Y148" i="2"/>
  <c r="W148" i="2"/>
  <c r="BK148" i="2"/>
  <c r="N148" i="2"/>
  <c r="BE148" i="2"/>
  <c r="BI147" i="2"/>
  <c r="BH147" i="2"/>
  <c r="BG147" i="2"/>
  <c r="BF147" i="2"/>
  <c r="AA147" i="2"/>
  <c r="Y147" i="2"/>
  <c r="W147" i="2"/>
  <c r="BK147" i="2"/>
  <c r="N147" i="2"/>
  <c r="BE147" i="2"/>
  <c r="BI146" i="2"/>
  <c r="BH146" i="2"/>
  <c r="BG146" i="2"/>
  <c r="BF146" i="2"/>
  <c r="AA146" i="2"/>
  <c r="Y146" i="2"/>
  <c r="W146" i="2"/>
  <c r="BK146" i="2"/>
  <c r="N146" i="2"/>
  <c r="BE146" i="2"/>
  <c r="BI145" i="2"/>
  <c r="BH145" i="2"/>
  <c r="BG145" i="2"/>
  <c r="BF145" i="2"/>
  <c r="AA145" i="2"/>
  <c r="Y145" i="2"/>
  <c r="W145" i="2"/>
  <c r="BK145" i="2"/>
  <c r="N145" i="2"/>
  <c r="BE145" i="2"/>
  <c r="BI144" i="2"/>
  <c r="BH144" i="2"/>
  <c r="BG144" i="2"/>
  <c r="BF144" i="2"/>
  <c r="AA144" i="2"/>
  <c r="Y144" i="2"/>
  <c r="W144" i="2"/>
  <c r="BK144" i="2"/>
  <c r="N144" i="2"/>
  <c r="BE144" i="2"/>
  <c r="BI143" i="2"/>
  <c r="BH143" i="2"/>
  <c r="BG143" i="2"/>
  <c r="BF143" i="2"/>
  <c r="AA143" i="2"/>
  <c r="Y143" i="2"/>
  <c r="W143" i="2"/>
  <c r="BK143" i="2"/>
  <c r="N143" i="2"/>
  <c r="BE143" i="2"/>
  <c r="BI142" i="2"/>
  <c r="BH142" i="2"/>
  <c r="BG142" i="2"/>
  <c r="BF142" i="2"/>
  <c r="AA142" i="2"/>
  <c r="Y142" i="2"/>
  <c r="Y140" i="2" s="1"/>
  <c r="Y139" i="2" s="1"/>
  <c r="Y138" i="2" s="1"/>
  <c r="W142" i="2"/>
  <c r="BK142" i="2"/>
  <c r="N142" i="2"/>
  <c r="BE142" i="2"/>
  <c r="BI141" i="2"/>
  <c r="BH141" i="2"/>
  <c r="BG141" i="2"/>
  <c r="BF141" i="2"/>
  <c r="AA141" i="2"/>
  <c r="AA140" i="2"/>
  <c r="AA139" i="2" s="1"/>
  <c r="AA138" i="2" s="1"/>
  <c r="Y141" i="2"/>
  <c r="W141" i="2"/>
  <c r="W140" i="2"/>
  <c r="W139" i="2" s="1"/>
  <c r="W138" i="2" s="1"/>
  <c r="AU88" i="1" s="1"/>
  <c r="BK141" i="2"/>
  <c r="BK140" i="2" s="1"/>
  <c r="N141" i="2"/>
  <c r="BE141" i="2" s="1"/>
  <c r="M135" i="2"/>
  <c r="F132" i="2"/>
  <c r="F130" i="2"/>
  <c r="BI119" i="2"/>
  <c r="BH119" i="2"/>
  <c r="BG119" i="2"/>
  <c r="BF119" i="2"/>
  <c r="BI118" i="2"/>
  <c r="BH118" i="2"/>
  <c r="BG118" i="2"/>
  <c r="BF118" i="2"/>
  <c r="BI117" i="2"/>
  <c r="BH117" i="2"/>
  <c r="BG117" i="2"/>
  <c r="BF117" i="2"/>
  <c r="BI116" i="2"/>
  <c r="BH116" i="2"/>
  <c r="BG116" i="2"/>
  <c r="BF116" i="2"/>
  <c r="BI115" i="2"/>
  <c r="BH115" i="2"/>
  <c r="BG115" i="2"/>
  <c r="BF115" i="2"/>
  <c r="BI114" i="2"/>
  <c r="H36" i="2"/>
  <c r="BD88" i="1" s="1"/>
  <c r="BD87" i="1" s="1"/>
  <c r="W35" i="1" s="1"/>
  <c r="BH114" i="2"/>
  <c r="H35" i="2" s="1"/>
  <c r="BC88" i="1" s="1"/>
  <c r="BC87" i="1" s="1"/>
  <c r="BG114" i="2"/>
  <c r="H34" i="2"/>
  <c r="BB88" i="1" s="1"/>
  <c r="BB87" i="1" s="1"/>
  <c r="BF114" i="2"/>
  <c r="H33" i="2" s="1"/>
  <c r="BA88" i="1" s="1"/>
  <c r="BA87" i="1" s="1"/>
  <c r="M84" i="2"/>
  <c r="F81" i="2"/>
  <c r="F79" i="2"/>
  <c r="O18" i="2"/>
  <c r="E18" i="2"/>
  <c r="M134" i="2"/>
  <c r="M83" i="2"/>
  <c r="O17" i="2"/>
  <c r="O15" i="2"/>
  <c r="E15" i="2"/>
  <c r="F84" i="2" s="1"/>
  <c r="O14" i="2"/>
  <c r="O12" i="2"/>
  <c r="E12" i="2"/>
  <c r="F83" i="2" s="1"/>
  <c r="F134" i="2"/>
  <c r="O11" i="2"/>
  <c r="O9" i="2"/>
  <c r="M81" i="2" s="1"/>
  <c r="M132" i="2"/>
  <c r="F6" i="2"/>
  <c r="F78" i="2" s="1"/>
  <c r="CK95" i="1"/>
  <c r="CJ95" i="1"/>
  <c r="CI95" i="1"/>
  <c r="CC95" i="1"/>
  <c r="CH95" i="1"/>
  <c r="CB95" i="1"/>
  <c r="CG95" i="1"/>
  <c r="CA95" i="1"/>
  <c r="CF95" i="1"/>
  <c r="BZ95" i="1"/>
  <c r="CE95" i="1"/>
  <c r="CK94" i="1"/>
  <c r="CJ94" i="1"/>
  <c r="CI94" i="1"/>
  <c r="CC94" i="1"/>
  <c r="CH94" i="1"/>
  <c r="CB94" i="1"/>
  <c r="CG94" i="1"/>
  <c r="CA94" i="1"/>
  <c r="CF94" i="1"/>
  <c r="BZ94" i="1"/>
  <c r="CE94" i="1"/>
  <c r="CK93" i="1"/>
  <c r="CJ93" i="1"/>
  <c r="CI93" i="1"/>
  <c r="CC93" i="1"/>
  <c r="CH93" i="1"/>
  <c r="CB93" i="1"/>
  <c r="CG93" i="1"/>
  <c r="CA93" i="1"/>
  <c r="CF93" i="1"/>
  <c r="BZ93" i="1"/>
  <c r="CE93" i="1"/>
  <c r="CK92" i="1"/>
  <c r="CJ92" i="1"/>
  <c r="CI92" i="1"/>
  <c r="CH92" i="1"/>
  <c r="CG92" i="1"/>
  <c r="CF92" i="1"/>
  <c r="BZ92" i="1"/>
  <c r="CE92" i="1"/>
  <c r="AM83" i="1"/>
  <c r="L83" i="1"/>
  <c r="AM82" i="1"/>
  <c r="L82" i="1"/>
  <c r="AM80" i="1"/>
  <c r="L80" i="1"/>
  <c r="L78" i="1"/>
  <c r="L77" i="1"/>
  <c r="AX87" i="1" l="1"/>
  <c r="W33" i="1"/>
  <c r="N140" i="2"/>
  <c r="N90" i="2" s="1"/>
  <c r="BK139" i="2"/>
  <c r="N216" i="2"/>
  <c r="N99" i="2" s="1"/>
  <c r="BK215" i="2"/>
  <c r="N215" i="2" s="1"/>
  <c r="N98" i="2" s="1"/>
  <c r="W34" i="1"/>
  <c r="AY87" i="1"/>
  <c r="W32" i="1"/>
  <c r="AW87" i="1"/>
  <c r="AK32" i="1" s="1"/>
  <c r="N358" i="2"/>
  <c r="N111" i="2" s="1"/>
  <c r="BK357" i="2"/>
  <c r="N357" i="2" s="1"/>
  <c r="N110" i="2" s="1"/>
  <c r="F129" i="2"/>
  <c r="F135" i="2"/>
  <c r="M33" i="2"/>
  <c r="AW88" i="1" s="1"/>
  <c r="M130" i="3"/>
  <c r="BK136" i="3"/>
  <c r="N228" i="3"/>
  <c r="N99" i="3" s="1"/>
  <c r="BK227" i="3"/>
  <c r="N227" i="3" s="1"/>
  <c r="N98" i="3" s="1"/>
  <c r="W227" i="3"/>
  <c r="W134" i="3" s="1"/>
  <c r="AU89" i="1" s="1"/>
  <c r="AU87" i="1" s="1"/>
  <c r="N277" i="3"/>
  <c r="N107" i="3" s="1"/>
  <c r="BK276" i="3"/>
  <c r="N276" i="3" s="1"/>
  <c r="N106" i="3" s="1"/>
  <c r="N139" i="2" l="1"/>
  <c r="N89" i="2" s="1"/>
  <c r="BK138" i="2"/>
  <c r="N138" i="2" s="1"/>
  <c r="N88" i="2" s="1"/>
  <c r="N136" i="3"/>
  <c r="N90" i="3" s="1"/>
  <c r="BK135" i="3"/>
  <c r="BK134" i="3" l="1"/>
  <c r="N134" i="3" s="1"/>
  <c r="N88" i="3" s="1"/>
  <c r="N135" i="3"/>
  <c r="N89" i="3" s="1"/>
  <c r="N118" i="2"/>
  <c r="BE118" i="2" s="1"/>
  <c r="N116" i="2"/>
  <c r="BE116" i="2" s="1"/>
  <c r="M27" i="2"/>
  <c r="N119" i="2"/>
  <c r="BE119" i="2" s="1"/>
  <c r="N117" i="2"/>
  <c r="BE117" i="2" s="1"/>
  <c r="N115" i="2"/>
  <c r="BE115" i="2" s="1"/>
  <c r="N114" i="2"/>
  <c r="N113" i="2" l="1"/>
  <c r="BE114" i="2"/>
  <c r="N114" i="3"/>
  <c r="BE114" i="3" s="1"/>
  <c r="N112" i="3"/>
  <c r="BE112" i="3" s="1"/>
  <c r="N110" i="3"/>
  <c r="N111" i="3"/>
  <c r="BE111" i="3" s="1"/>
  <c r="N113" i="3"/>
  <c r="BE113" i="3" s="1"/>
  <c r="M27" i="3"/>
  <c r="N115" i="3"/>
  <c r="BE115" i="3" s="1"/>
  <c r="N109" i="3" l="1"/>
  <c r="BE110" i="3"/>
  <c r="H32" i="2"/>
  <c r="AZ88" i="1" s="1"/>
  <c r="M32" i="2"/>
  <c r="AV88" i="1" s="1"/>
  <c r="AT88" i="1" s="1"/>
  <c r="M28" i="2"/>
  <c r="L121" i="2"/>
  <c r="M32" i="3" l="1"/>
  <c r="AV89" i="1" s="1"/>
  <c r="AT89" i="1" s="1"/>
  <c r="H32" i="3"/>
  <c r="AZ89" i="1" s="1"/>
  <c r="AZ87" i="1" s="1"/>
  <c r="AS88" i="1"/>
  <c r="M30" i="2"/>
  <c r="M28" i="3"/>
  <c r="L117" i="3"/>
  <c r="AV87" i="1" l="1"/>
  <c r="AS87" i="1"/>
  <c r="AG88" i="1"/>
  <c r="L38" i="2"/>
  <c r="AS89" i="1"/>
  <c r="M30" i="3"/>
  <c r="AN88" i="1" l="1"/>
  <c r="AT87" i="1"/>
  <c r="L38" i="3"/>
  <c r="AG89" i="1"/>
  <c r="AN89" i="1" s="1"/>
  <c r="AG87" i="1" l="1"/>
  <c r="AK26" i="1" l="1"/>
  <c r="AG92" i="1"/>
  <c r="AG95" i="1"/>
  <c r="AG94" i="1"/>
  <c r="AG93" i="1"/>
  <c r="AN87" i="1"/>
  <c r="CD92" i="1" l="1"/>
  <c r="AG91" i="1"/>
  <c r="AN92" i="1"/>
  <c r="AV92" i="1"/>
  <c r="BY92" i="1" s="1"/>
  <c r="AV94" i="1"/>
  <c r="BY94" i="1" s="1"/>
  <c r="CD94" i="1"/>
  <c r="AN95" i="1"/>
  <c r="CD95" i="1"/>
  <c r="AV95" i="1"/>
  <c r="BY95" i="1" s="1"/>
  <c r="CD93" i="1"/>
  <c r="AV93" i="1"/>
  <c r="BY93" i="1" s="1"/>
  <c r="AN93" i="1" l="1"/>
  <c r="AN94" i="1"/>
  <c r="AN91" i="1" s="1"/>
  <c r="AN97" i="1" s="1"/>
  <c r="AK27" i="1"/>
  <c r="AK29" i="1" s="1"/>
  <c r="AK37" i="1" s="1"/>
  <c r="AG97" i="1"/>
  <c r="W31" i="1"/>
  <c r="AK31" i="1"/>
</calcChain>
</file>

<file path=xl/sharedStrings.xml><?xml version="1.0" encoding="utf-8"?>
<sst xmlns="http://schemas.openxmlformats.org/spreadsheetml/2006/main" count="5192" uniqueCount="1247">
  <si>
    <t>2012</t>
  </si>
  <si>
    <t>List obsahuje:</t>
  </si>
  <si>
    <t>1) Souhrnný list stavby</t>
  </si>
  <si>
    <t>2) Rekapitulace objektů</t>
  </si>
  <si>
    <t>2.0</t>
  </si>
  <si>
    <t/>
  </si>
  <si>
    <t>False</t>
  </si>
  <si>
    <t>optimalizováno pro tisk sestav ve formátu A4 - na výšku</t>
  </si>
  <si>
    <t>&gt;&gt;  skryté sloupce  &lt;&lt;</t>
  </si>
  <si>
    <t>0,01</t>
  </si>
  <si>
    <t>21</t>
  </si>
  <si>
    <t>1</t>
  </si>
  <si>
    <t>15</t>
  </si>
  <si>
    <t>SOUHRNNÝ LIST STAVBY</t>
  </si>
  <si>
    <t>v ---  níže se nacházejí doplnkové a pomocné údaje k sestavám  --- v</t>
  </si>
  <si>
    <t>Návod na vyplnění</t>
  </si>
  <si>
    <t>0,001</t>
  </si>
  <si>
    <t>Kód:</t>
  </si>
  <si>
    <t>0192</t>
  </si>
  <si>
    <t>Měnit lze pouze buňky se žlutým podbarvením!_x000D_
_x000D_
1) na prvním listu Rekapitulace stavby vyplňte v sestavě_x000D_
_x000D_
    a) Souhrnný list_x000D_
       - údaje o Zhotoviteli_x000D_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Zhotoviteli, pokud se liší od údajů o Zhotoviteli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případe potřeby poznámku (ta je v skrytém sloupci)</t>
  </si>
  <si>
    <t>Stavba:</t>
  </si>
  <si>
    <t>Základní devítiletá škola a školka Hazlov</t>
  </si>
  <si>
    <t>JKSO:</t>
  </si>
  <si>
    <t>CC-CZ:</t>
  </si>
  <si>
    <t>Místo:</t>
  </si>
  <si>
    <t>Hazlov</t>
  </si>
  <si>
    <t>Datum:</t>
  </si>
  <si>
    <t>7. 2. 2019</t>
  </si>
  <si>
    <t>Objednatel:</t>
  </si>
  <si>
    <t>IČ:</t>
  </si>
  <si>
    <t>Obec Hazlov</t>
  </si>
  <si>
    <t>DIČ:</t>
  </si>
  <si>
    <t>Zhotovitel:</t>
  </si>
  <si>
    <t>Vyplň údaj</t>
  </si>
  <si>
    <t>Projektant:</t>
  </si>
  <si>
    <t xml:space="preserve"> </t>
  </si>
  <si>
    <t>Zpracovatel:</t>
  </si>
  <si>
    <t>Zdeněk Pospíšil</t>
  </si>
  <si>
    <t>Poznámka:</t>
  </si>
  <si>
    <t>Náklady z rozpočtů</t>
  </si>
  <si>
    <t>Ostatní náklady ze souhrnného listu</t>
  </si>
  <si>
    <t>Cena bez DPH</t>
  </si>
  <si>
    <t>DPH</t>
  </si>
  <si>
    <t>základní</t>
  </si>
  <si>
    <t>ze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</si>
  <si>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</si>
  <si>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</si>
  <si>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</si>
  <si>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</si>
  <si>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</si>
  <si>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</si>
  <si>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</si>
  <si>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</si>
  <si>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</si>
  <si>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</si>
  <si>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</si>
  <si>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</si>
  <si>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</si>
  <si>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</t>
  </si>
  <si>
    <t>Informatívní údaje z listů zakázek</t>
  </si>
  <si>
    <t>Kód</t>
  </si>
  <si>
    <t>Objekt</t>
  </si>
  <si>
    <t>Cena bez DPH [CZK]</t>
  </si>
  <si>
    <t>Cena s DPH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</si>
  <si>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</si>
  <si>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</si>
  <si>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</si>
  <si>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</si>
  <si>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</si>
  <si>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</si>
  <si>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</si>
  <si>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</si>
  <si>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</si>
  <si>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</si>
  <si>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</si>
  <si>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</si>
  <si>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</si>
  <si>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D</t>
  </si>
  <si>
    <t>0</t>
  </si>
  <si>
    <t>###NOIMPORT###</t>
  </si>
  <si>
    <t>IMPORT</t>
  </si>
  <si>
    <t>{bcb8efa0-34ff-4e61-b951-f3432bf7962a}</t>
  </si>
  <si>
    <t>{00000000-0000-0000-0000-000000000000}</t>
  </si>
  <si>
    <t>/</t>
  </si>
  <si>
    <t>01</t>
  </si>
  <si>
    <t>stará budova</t>
  </si>
  <si>
    <t>{5c913625-0615-475f-9c07-888fc3b6eb55}</t>
  </si>
  <si>
    <t>02</t>
  </si>
  <si>
    <t>Nová budova</t>
  </si>
  <si>
    <t>{58e68a57-9cce-4589-9eb4-48dd801a64c2}</t>
  </si>
  <si>
    <t>2) Ostatní náklady ze souhrnného listu</t>
  </si>
  <si>
    <t>Procent. zadání_x000D_
[% nákladů rozpočtu]</t>
  </si>
  <si>
    <t>Zařazení nákladů</t>
  </si>
  <si>
    <t>Ostatní náklady</t>
  </si>
  <si>
    <t>stavební čast</t>
  </si>
  <si>
    <t>OSTATNENAKLADY</t>
  </si>
  <si>
    <t>Vyplň vlastní</t>
  </si>
  <si>
    <t>OSTATNENAKLADYVLASTNE</t>
  </si>
  <si>
    <t>Celkové náklady za stavbu 1) + 2)</t>
  </si>
  <si>
    <t>1) Krycí list rozpočtu</t>
  </si>
  <si>
    <t>2) Rekapitulace rozpočtu</t>
  </si>
  <si>
    <t>3) Rozpočet</t>
  </si>
  <si>
    <t>Zpět na list:</t>
  </si>
  <si>
    <t>Rekapitulace stavby</t>
  </si>
  <si>
    <t>2</t>
  </si>
  <si>
    <t>KRYCÍ LIST ROZPOČTU</t>
  </si>
  <si>
    <t>Objekt:</t>
  </si>
  <si>
    <t>01 - stará budova</t>
  </si>
  <si>
    <t>Náklady z rozpočtu</t>
  </si>
  <si>
    <t>REKAPITULACE ROZPOČTU</t>
  </si>
  <si>
    <t>Kód - Popis</t>
  </si>
  <si>
    <t>Cena celkem [CZK]</t>
  </si>
  <si>
    <t>1) Náklady z rozpočtu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</si>
  <si>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</si>
  <si>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</si>
  <si>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</si>
  <si>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</si>
  <si>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</si>
  <si>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5 - Komunikace pozemní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</si>
  <si>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</si>
  <si>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</si>
  <si>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</si>
  <si>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</si>
  <si>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</si>
  <si>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</si>
  <si>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712 - Povlakové krytiny</t>
  </si>
  <si>
    <t xml:space="preserve">    713 - Izolace tepelné</t>
  </si>
  <si>
    <t xml:space="preserve">    740 - Elektromontáže - hromosvod</t>
  </si>
  <si>
    <t xml:space="preserve">    762 - Konstrukce tesařské</t>
  </si>
  <si>
    <t xml:space="preserve">    764 - Konstrukce klempířské</t>
  </si>
  <si>
    <t xml:space="preserve">    765 - Krytina skládaná</t>
  </si>
  <si>
    <t xml:space="preserve">    766 - Konstrukce truhlářské</t>
  </si>
  <si>
    <t xml:space="preserve">    767 - Konstrukce zámečnické</t>
  </si>
  <si>
    <t xml:space="preserve">    783 - Dokončovací práce - nátěry</t>
  </si>
  <si>
    <t xml:space="preserve">    784 - Dokončovací práce - malby a tapety</t>
  </si>
  <si>
    <t>VRN - Vedlejší rozpočtové náklady</t>
  </si>
  <si>
    <t xml:space="preserve">    VRN3 - Zařízení staveniště</t>
  </si>
  <si>
    <t>2) Ostatní náklady</t>
  </si>
  <si>
    <t>Zařízení staveniště</t>
  </si>
  <si>
    <t>VRN</t>
  </si>
  <si>
    <t>Projektové práce</t>
  </si>
  <si>
    <t>Územní vlivy</t>
  </si>
  <si>
    <t>Provozní vlivy</t>
  </si>
  <si>
    <t>Jiné VRN</t>
  </si>
  <si>
    <t>Kompletační činnost</t>
  </si>
  <si>
    <t>KOMPLETACNA</t>
  </si>
  <si>
    <t>ROZPOČET</t>
  </si>
  <si>
    <t>PČ</t>
  </si>
  <si>
    <t>Typ</t>
  </si>
  <si>
    <t>Popis</t>
  </si>
  <si>
    <t>MJ</t>
  </si>
  <si>
    <t>Množství</t>
  </si>
  <si>
    <t>J.cena [CZK]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</si>
  <si>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</si>
  <si>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</si>
  <si>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</si>
  <si>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</si>
  <si>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</si>
  <si>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</si>
  <si>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</si>
  <si>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ROZPOCET</t>
  </si>
  <si>
    <t>K</t>
  </si>
  <si>
    <t>113106121</t>
  </si>
  <si>
    <t>Rozebrání dlažeb z betonových nebo kamenných dlaždic komunikací pro pěší ručně</t>
  </si>
  <si>
    <t>m2</t>
  </si>
  <si>
    <t>4</t>
  </si>
  <si>
    <t>285572021</t>
  </si>
  <si>
    <t>132201101</t>
  </si>
  <si>
    <t>Hloubení rýh š do 600 mm v hornině tř. 3 objemu do 100 m3</t>
  </si>
  <si>
    <t>m3</t>
  </si>
  <si>
    <t>-155747757</t>
  </si>
  <si>
    <t>3</t>
  </si>
  <si>
    <t>132201109</t>
  </si>
  <si>
    <t>Příplatek za lepivost k hloubení rýh š do 600 mm v hornině tř. 3</t>
  </si>
  <si>
    <t>1643228682</t>
  </si>
  <si>
    <t>161101101</t>
  </si>
  <si>
    <t>Svislé přemístění výkopku z horniny tř. 1 až 4 hl výkopu do 2,5 m</t>
  </si>
  <si>
    <t>-1869198087</t>
  </si>
  <si>
    <t>5</t>
  </si>
  <si>
    <t>162701105</t>
  </si>
  <si>
    <t>Vodorovné přemístění do 10000 m výkopku/sypaniny z horniny tř. 1 až 4</t>
  </si>
  <si>
    <t>-820029876</t>
  </si>
  <si>
    <t>6</t>
  </si>
  <si>
    <t>162701109</t>
  </si>
  <si>
    <t>Příplatek k vodorovnému přemístění výkopku/sypaniny z horniny tř. 1 až 4 ZKD 1000 m přes 10000 m</t>
  </si>
  <si>
    <t>-959569436</t>
  </si>
  <si>
    <t>7</t>
  </si>
  <si>
    <t>171201211</t>
  </si>
  <si>
    <t>Poplatek za uložení stavebního odpadu - zeminy a kameniva na skládce</t>
  </si>
  <si>
    <t>t</t>
  </si>
  <si>
    <t>-1579247638</t>
  </si>
  <si>
    <t>8</t>
  </si>
  <si>
    <t>174101101</t>
  </si>
  <si>
    <t>Zásyp jam, šachet rýh nebo kolem objektů sypaninou se zhutněním</t>
  </si>
  <si>
    <t>625213749</t>
  </si>
  <si>
    <t>9</t>
  </si>
  <si>
    <t>181951102</t>
  </si>
  <si>
    <t>Úprava pláně v hornině tř. 1 až 4 se zhutněním</t>
  </si>
  <si>
    <t>506015871</t>
  </si>
  <si>
    <t>10</t>
  </si>
  <si>
    <t>212752212</t>
  </si>
  <si>
    <t>Trativod z drenážních trubek plastových flexibilních D do 100 mm včetně lože otevřený výkop</t>
  </si>
  <si>
    <t>m</t>
  </si>
  <si>
    <t>-645864295</t>
  </si>
  <si>
    <t>11</t>
  </si>
  <si>
    <t>212759990</t>
  </si>
  <si>
    <t>Zaústění do dešťové kanalizace</t>
  </si>
  <si>
    <t>kus</t>
  </si>
  <si>
    <t>-956345651</t>
  </si>
  <si>
    <t>12</t>
  </si>
  <si>
    <t>213311142</t>
  </si>
  <si>
    <t>Polštáře zhutněné pod základy ze štěrkopísku netříděného</t>
  </si>
  <si>
    <t>978241346</t>
  </si>
  <si>
    <t>13</t>
  </si>
  <si>
    <t>273321611</t>
  </si>
  <si>
    <t>Základové desky ze ŽB bez zvýšených nároků na prostředí tř. C 30/37</t>
  </si>
  <si>
    <t>-2132098662</t>
  </si>
  <si>
    <t>14</t>
  </si>
  <si>
    <t>273351121</t>
  </si>
  <si>
    <t>Zřízení bednění základových desek</t>
  </si>
  <si>
    <t>-676484273</t>
  </si>
  <si>
    <t>273351122</t>
  </si>
  <si>
    <t>Odstranění bednění základových desek</t>
  </si>
  <si>
    <t>-434319437</t>
  </si>
  <si>
    <t>16</t>
  </si>
  <si>
    <t>273362021</t>
  </si>
  <si>
    <t>Výztuž základových desek svařovanými sítěmi Kari</t>
  </si>
  <si>
    <t>30407517</t>
  </si>
  <si>
    <t>17</t>
  </si>
  <si>
    <t>310236241</t>
  </si>
  <si>
    <t>Zazdívka otvorů pl do 0,09 m2 ve zdivu nadzákladovém cihlami pálenými tl do 300 mm</t>
  </si>
  <si>
    <t>890583942</t>
  </si>
  <si>
    <t>18</t>
  </si>
  <si>
    <t>310238211</t>
  </si>
  <si>
    <t>Zazdívka otvorů pl do 1 m2 ve zdivu nadzákladovém cihlami pálenými na MVC</t>
  </si>
  <si>
    <t>1242189045</t>
  </si>
  <si>
    <t>19</t>
  </si>
  <si>
    <t>311321611</t>
  </si>
  <si>
    <t>Nosná zeď ze ŽB tř. C 30/37 bez výztuže</t>
  </si>
  <si>
    <t>1222596406</t>
  </si>
  <si>
    <t>20</t>
  </si>
  <si>
    <t>311351121</t>
  </si>
  <si>
    <t>Zřízení oboustranného bednění nosných nadzákladových zdí</t>
  </si>
  <si>
    <t>1336753877</t>
  </si>
  <si>
    <t>311351122</t>
  </si>
  <si>
    <t>Odstranění oboustranného bednění nosných nadzákladových zdí</t>
  </si>
  <si>
    <t>1782528014</t>
  </si>
  <si>
    <t>22</t>
  </si>
  <si>
    <t>311362021</t>
  </si>
  <si>
    <t>Výztuž nosných zdí svařovanými sítěmi Kari</t>
  </si>
  <si>
    <t>-785000916</t>
  </si>
  <si>
    <t>23</t>
  </si>
  <si>
    <t>564231111</t>
  </si>
  <si>
    <t>Podklad nebo podsyp ze štěrkopísku ŠP tl 100 mm</t>
  </si>
  <si>
    <t>-380468452</t>
  </si>
  <si>
    <t>24</t>
  </si>
  <si>
    <t>564251111</t>
  </si>
  <si>
    <t>Podklad nebo podsyp ze štěrkopísku ŠP tl 150 mm</t>
  </si>
  <si>
    <t>-1090896789</t>
  </si>
  <si>
    <t>25</t>
  </si>
  <si>
    <t>612321141</t>
  </si>
  <si>
    <t>Vápenocementová omítka štuková dvouvrstvá vnitřních stěn nanášená ručně</t>
  </si>
  <si>
    <t>457544933</t>
  </si>
  <si>
    <t>26</t>
  </si>
  <si>
    <t>612325223</t>
  </si>
  <si>
    <t>Vápenocementová štuková omítka malých ploch do 1,0 m2 na stěnách</t>
  </si>
  <si>
    <t>-1393837889</t>
  </si>
  <si>
    <t>27</t>
  </si>
  <si>
    <t>612325302</t>
  </si>
  <si>
    <t>Vápenocementová štuková omítka ostění nebo nadpraží</t>
  </si>
  <si>
    <t>-2075709188</t>
  </si>
  <si>
    <t>28</t>
  </si>
  <si>
    <t>619995001</t>
  </si>
  <si>
    <t>Začištění omítek kolem oken, dveří, podlah nebo obkladů</t>
  </si>
  <si>
    <t>1829062732</t>
  </si>
  <si>
    <t>29</t>
  </si>
  <si>
    <t>622131121-1</t>
  </si>
  <si>
    <t>Hloubkový zpevňovací nátěr vnějších stěn nanášený ručně</t>
  </si>
  <si>
    <t>-1742676972</t>
  </si>
  <si>
    <t>30</t>
  </si>
  <si>
    <t>622325313</t>
  </si>
  <si>
    <t>Oprava vnější vápenocementové štukové omítky složitosti 4 v rozsahu do 50%</t>
  </si>
  <si>
    <t>422108195</t>
  </si>
  <si>
    <t>31</t>
  </si>
  <si>
    <t>629135102</t>
  </si>
  <si>
    <t>Vyrovnávací vrstva pod klempířské prvky z MC š do 300 mm</t>
  </si>
  <si>
    <t>287760019</t>
  </si>
  <si>
    <t>32</t>
  </si>
  <si>
    <t>629991011</t>
  </si>
  <si>
    <t>Zakrytí výplní otvorů a svislých ploch fólií přilepenou lepící páskou</t>
  </si>
  <si>
    <t>647827852</t>
  </si>
  <si>
    <t>33</t>
  </si>
  <si>
    <t>629995101</t>
  </si>
  <si>
    <t>Očištění vnějších ploch tlakovou vodou</t>
  </si>
  <si>
    <t>2065871373</t>
  </si>
  <si>
    <t>34</t>
  </si>
  <si>
    <t>637211122</t>
  </si>
  <si>
    <t>Okapový chodník z betonových dlaždic tl 60 mm kladených do písku se zalitím spár MC</t>
  </si>
  <si>
    <t>-1099649222</t>
  </si>
  <si>
    <t>35</t>
  </si>
  <si>
    <t>644941112</t>
  </si>
  <si>
    <t>Osazování ventilačních mřížek velikosti do 300 x 300 mm</t>
  </si>
  <si>
    <t>1084480608</t>
  </si>
  <si>
    <t>36</t>
  </si>
  <si>
    <t>M</t>
  </si>
  <si>
    <t>55341426</t>
  </si>
  <si>
    <t>mřížka větrací nerezová 200 x 200 se síťovinou</t>
  </si>
  <si>
    <t>1070451881</t>
  </si>
  <si>
    <t>37</t>
  </si>
  <si>
    <t>644949900</t>
  </si>
  <si>
    <t>Odvětrávací potrubí d 200, dl. 470mm</t>
  </si>
  <si>
    <t>-1061563697</t>
  </si>
  <si>
    <t>38</t>
  </si>
  <si>
    <t>916331112</t>
  </si>
  <si>
    <t>Osazení zahradního obrubníku betonového do lože z betonu s boční opěrou</t>
  </si>
  <si>
    <t>-782030102</t>
  </si>
  <si>
    <t>39</t>
  </si>
  <si>
    <t>59217001</t>
  </si>
  <si>
    <t>obrubník betonový zahradní 100 x 5 x 25 cm</t>
  </si>
  <si>
    <t>1655490933</t>
  </si>
  <si>
    <t>40</t>
  </si>
  <si>
    <t>941211112</t>
  </si>
  <si>
    <t>Montáž lešení řadového rámového lehkého zatížení do 200 kg/m2 š do 0,9 m v do 25 m</t>
  </si>
  <si>
    <t>-741052938</t>
  </si>
  <si>
    <t>41</t>
  </si>
  <si>
    <t>941211211</t>
  </si>
  <si>
    <t>Příplatek k lešení řadovému rámovému lehkému š 0,9 m v do 25 m za první a ZKD den použití</t>
  </si>
  <si>
    <t>-1743048209</t>
  </si>
  <si>
    <t>42</t>
  </si>
  <si>
    <t>941211812</t>
  </si>
  <si>
    <t>Demontáž lešení řadového rámového lehkého zatížení do 200 kg/m2 š do 0,9 m v do 25 m</t>
  </si>
  <si>
    <t>-114733274</t>
  </si>
  <si>
    <t>43</t>
  </si>
  <si>
    <t>944511111</t>
  </si>
  <si>
    <t>Montáž ochranné sítě z textilie z umělých vláken</t>
  </si>
  <si>
    <t>-318014982</t>
  </si>
  <si>
    <t>44</t>
  </si>
  <si>
    <t>944511211</t>
  </si>
  <si>
    <t>Příplatek k ochranné síti za první a ZKD den použití</t>
  </si>
  <si>
    <t>2140393491</t>
  </si>
  <si>
    <t>45</t>
  </si>
  <si>
    <t>944511811</t>
  </si>
  <si>
    <t>Demontáž ochranné sítě z textilie z umělých vláken</t>
  </si>
  <si>
    <t>-1262103115</t>
  </si>
  <si>
    <t>46</t>
  </si>
  <si>
    <t>944711114</t>
  </si>
  <si>
    <t>Montáž záchytné stříšky š přes 2,5 m</t>
  </si>
  <si>
    <t>212555263</t>
  </si>
  <si>
    <t>47</t>
  </si>
  <si>
    <t>944711214</t>
  </si>
  <si>
    <t>Příplatek k záchytné stříšce š přes 2,5 m za první a ZKD den použití</t>
  </si>
  <si>
    <t>-778234883</t>
  </si>
  <si>
    <t>48</t>
  </si>
  <si>
    <t>944711814</t>
  </si>
  <si>
    <t>Demontáž záchytné stříšky š přes 2,5 m</t>
  </si>
  <si>
    <t>399008687</t>
  </si>
  <si>
    <t>49</t>
  </si>
  <si>
    <t>949101112</t>
  </si>
  <si>
    <t>Lešení pomocné pro objekty pozemních staveb s lešeňovou podlahou v do 3,5 m zatížení do 150 kg/m2</t>
  </si>
  <si>
    <t>-1930908121</t>
  </si>
  <si>
    <t>50</t>
  </si>
  <si>
    <t>952902231</t>
  </si>
  <si>
    <t>Čištění budov omytí schodišť</t>
  </si>
  <si>
    <t>-1464567804</t>
  </si>
  <si>
    <t>51</t>
  </si>
  <si>
    <t>953941212</t>
  </si>
  <si>
    <t>Osazovaní kovových mříží v rámu nebo z jednotlivých tyčí bez jejich dodání</t>
  </si>
  <si>
    <t>1002833843</t>
  </si>
  <si>
    <t>52</t>
  </si>
  <si>
    <t>953942421</t>
  </si>
  <si>
    <t>Osazování ocelových rámů do 1000x1000 mm bez jejich dodání</t>
  </si>
  <si>
    <t>-1688233369</t>
  </si>
  <si>
    <t>53</t>
  </si>
  <si>
    <t>962031133</t>
  </si>
  <si>
    <t>Bourání příček z cihel pálených na MVC tl do 150 mm</t>
  </si>
  <si>
    <t>974717031</t>
  </si>
  <si>
    <t>54</t>
  </si>
  <si>
    <t>962081131</t>
  </si>
  <si>
    <t>Bourání příček ze skleněných tvárnic tl do 100 mm</t>
  </si>
  <si>
    <t>1988614187</t>
  </si>
  <si>
    <t>55</t>
  </si>
  <si>
    <t>968062354</t>
  </si>
  <si>
    <t>Vybourání dřevěných rámů oken dvojitých včetně křídel pl do 1 m2</t>
  </si>
  <si>
    <t>2115208217</t>
  </si>
  <si>
    <t>56</t>
  </si>
  <si>
    <t>968062355</t>
  </si>
  <si>
    <t>Vybourání dřevěných rámů oken dvojitých včetně křídel pl do 2 m2</t>
  </si>
  <si>
    <t>1262649069</t>
  </si>
  <si>
    <t>57</t>
  </si>
  <si>
    <t>968062456</t>
  </si>
  <si>
    <t>Vybourání dřevěných dveřních zárubní pl přes 2 m2</t>
  </si>
  <si>
    <t>-2019985989</t>
  </si>
  <si>
    <t>58</t>
  </si>
  <si>
    <t>978019361</t>
  </si>
  <si>
    <t>Otlučení (osekání) vnější vápenné nebo vápenocementové omítky stupně členitosti 3 až 5 do 50%</t>
  </si>
  <si>
    <t>1942876989</t>
  </si>
  <si>
    <t>59</t>
  </si>
  <si>
    <t>997013157</t>
  </si>
  <si>
    <t>Vnitrostaveništní doprava suti a vybouraných hmot pro budovy v do 24 m s omezením mechanizace</t>
  </si>
  <si>
    <t>456485988</t>
  </si>
  <si>
    <t>60</t>
  </si>
  <si>
    <t>997013219</t>
  </si>
  <si>
    <t>Příplatek k vnitrostaveništní dopravě suti a vybouraných hmot za zvětšenou dopravu suti ZKD 10 m</t>
  </si>
  <si>
    <t>-1769786090</t>
  </si>
  <si>
    <t>61</t>
  </si>
  <si>
    <t>997013501</t>
  </si>
  <si>
    <t>Odvoz suti a vybouraných hmot na skládku nebo meziskládku do 1 km se složením</t>
  </si>
  <si>
    <t>-1915080583</t>
  </si>
  <si>
    <t>62</t>
  </si>
  <si>
    <t>997013509</t>
  </si>
  <si>
    <t>Příplatek k odvozu suti a vybouraných hmot na skládku ZKD 1 km přes 1 km</t>
  </si>
  <si>
    <t>1255353765</t>
  </si>
  <si>
    <t>63</t>
  </si>
  <si>
    <t>997013803</t>
  </si>
  <si>
    <t>Poplatek za uložení na skládce (skládkovné) stavebního odpadu cihelného kód odpadu 170 102</t>
  </si>
  <si>
    <t>1849162115</t>
  </si>
  <si>
    <t>64</t>
  </si>
  <si>
    <t>997013804</t>
  </si>
  <si>
    <t>Poplatek za uložení na skládce (skládkovné) stavebního odpadu ze skla kód odpadu 170 202</t>
  </si>
  <si>
    <t>1237711878</t>
  </si>
  <si>
    <t>65</t>
  </si>
  <si>
    <t>997013811</t>
  </si>
  <si>
    <t>Poplatek za uložení na skládce (skládkovné) stavebního odpadu dřevěného kód odpadu 170 201</t>
  </si>
  <si>
    <t>-861892595</t>
  </si>
  <si>
    <t>66</t>
  </si>
  <si>
    <t>997013831</t>
  </si>
  <si>
    <t>Poplatek za uložení na skládce (skládkovné) stavebního odpadu směsného kód odpadu 170 904</t>
  </si>
  <si>
    <t>-1155518319</t>
  </si>
  <si>
    <t>67</t>
  </si>
  <si>
    <t>998017003</t>
  </si>
  <si>
    <t>Přesun hmot s omezením mechanizace pro budovy v do 24 m</t>
  </si>
  <si>
    <t>458766159</t>
  </si>
  <si>
    <t>68</t>
  </si>
  <si>
    <t>711131101</t>
  </si>
  <si>
    <t>Provedení izolace proti zemní vlhkosti pásy na sucho vodorovné AIP nebo tkaninou</t>
  </si>
  <si>
    <t>2118705679</t>
  </si>
  <si>
    <t>69</t>
  </si>
  <si>
    <t>69311081</t>
  </si>
  <si>
    <t>geotextilie netkaná PES 300 g/m2</t>
  </si>
  <si>
    <t>845597104</t>
  </si>
  <si>
    <t>70</t>
  </si>
  <si>
    <t>998711102</t>
  </si>
  <si>
    <t>Přesun hmot tonážní pro izolace proti vodě, vlhkosti a plynům v objektech výšky do 12 m</t>
  </si>
  <si>
    <t>-2003326722</t>
  </si>
  <si>
    <t>71</t>
  </si>
  <si>
    <t>712600831</t>
  </si>
  <si>
    <t>Odstranění povlakové krytiny střech přes 30° jednovrstvé</t>
  </si>
  <si>
    <t>398178243</t>
  </si>
  <si>
    <t>pokladní pás</t>
  </si>
  <si>
    <t>P</t>
  </si>
  <si>
    <t>72</t>
  </si>
  <si>
    <t>712631111</t>
  </si>
  <si>
    <t>Provedení povlakové krytiny střech přes 30° podkladní vrstvy pásy na sucho samolepící</t>
  </si>
  <si>
    <t>-456240399</t>
  </si>
  <si>
    <t>73</t>
  </si>
  <si>
    <t>55351086</t>
  </si>
  <si>
    <t xml:space="preserve">pás podkladní pro falcované šablony a šindele Al </t>
  </si>
  <si>
    <t>-1234107491</t>
  </si>
  <si>
    <t>74</t>
  </si>
  <si>
    <t>998712103</t>
  </si>
  <si>
    <t>Přesun hmot tonážní tonážní pro krytiny povlakové v objektech v do 24 m</t>
  </si>
  <si>
    <t>1025410356</t>
  </si>
  <si>
    <t>75</t>
  </si>
  <si>
    <t>713001R</t>
  </si>
  <si>
    <t>Zaizolování nosníků klimatizace na půdě</t>
  </si>
  <si>
    <t>kpl</t>
  </si>
  <si>
    <t>-1486216839</t>
  </si>
  <si>
    <t>76</t>
  </si>
  <si>
    <t>713121121</t>
  </si>
  <si>
    <t>Montáž izolace tepelné podlah volně kladenými rohožemi, pásy, dílci, deskami 2 vrstvy</t>
  </si>
  <si>
    <t>-1907746599</t>
  </si>
  <si>
    <t>77</t>
  </si>
  <si>
    <t>63150798</t>
  </si>
  <si>
    <t>plsť skelná pro izolaci mezi krokve λ=0,036  tl 180mm</t>
  </si>
  <si>
    <t>902649148</t>
  </si>
  <si>
    <t>78</t>
  </si>
  <si>
    <t>713191132</t>
  </si>
  <si>
    <t>Montáž izolace tepelné podlah, stropů vrchem nebo střech překrytí separační fólií z PE</t>
  </si>
  <si>
    <t>-155549789</t>
  </si>
  <si>
    <t>79</t>
  </si>
  <si>
    <t>28329318</t>
  </si>
  <si>
    <t>fólie podstřešní paropropustná difúzní kontaktní 95 g/m2 (1,5 x 50 m)</t>
  </si>
  <si>
    <t>-1560708288</t>
  </si>
  <si>
    <t>80</t>
  </si>
  <si>
    <t>713191133</t>
  </si>
  <si>
    <t>Montáž izolace tepelné podlah, stropů vrchem nebo střech překrytí fólií s přelepeným spojem</t>
  </si>
  <si>
    <t>-2134063439</t>
  </si>
  <si>
    <t>81</t>
  </si>
  <si>
    <t>28329276</t>
  </si>
  <si>
    <t>folie nehořlavá parotěsná pro interiér (reakce na oheň - třída E) 140 g/m2</t>
  </si>
  <si>
    <t>-706375208</t>
  </si>
  <si>
    <t>82</t>
  </si>
  <si>
    <t>28329297</t>
  </si>
  <si>
    <t>páska spojovací oboustranně lepící parotěsných folií</t>
  </si>
  <si>
    <t>1999353415</t>
  </si>
  <si>
    <t>83</t>
  </si>
  <si>
    <t>762002R</t>
  </si>
  <si>
    <t>Zateplení výlezu na půdu</t>
  </si>
  <si>
    <t>-75223832</t>
  </si>
  <si>
    <t>84</t>
  </si>
  <si>
    <t>998713103</t>
  </si>
  <si>
    <t>Přesun hmot tonážní pro izolace tepelné v objektech v do 24 m</t>
  </si>
  <si>
    <t>893604716</t>
  </si>
  <si>
    <t>85</t>
  </si>
  <si>
    <t>740001R</t>
  </si>
  <si>
    <t>Demontáž a zpětná montáž hromosvodu</t>
  </si>
  <si>
    <t>1321626389</t>
  </si>
  <si>
    <t>86</t>
  </si>
  <si>
    <t>762001R</t>
  </si>
  <si>
    <t>D+M pochozí lávka</t>
  </si>
  <si>
    <t>702213250</t>
  </si>
  <si>
    <t>87</t>
  </si>
  <si>
    <t>762331921</t>
  </si>
  <si>
    <t>Vyřezání části střešní vazby průřezové plochy řeziva do 224 cm2 délky do 3 m</t>
  </si>
  <si>
    <t>285356467</t>
  </si>
  <si>
    <t>88</t>
  </si>
  <si>
    <t>762331931</t>
  </si>
  <si>
    <t>Vyřezání části střešní vazby průřezové plochy řeziva do 288 cm2 délky do 3 m</t>
  </si>
  <si>
    <t>-889220666</t>
  </si>
  <si>
    <t>89</t>
  </si>
  <si>
    <t>762332922</t>
  </si>
  <si>
    <t>Doplnění části střešní vazby z hranolů průřezové plochy do 224 cm2 včetně materiálu</t>
  </si>
  <si>
    <t>1431964166</t>
  </si>
  <si>
    <t>90</t>
  </si>
  <si>
    <t>762332923</t>
  </si>
  <si>
    <t>Doplnění části střešní vazby z hranolů průřezové plochy do 288 cm2 včetně materiálu</t>
  </si>
  <si>
    <t>-2048532433</t>
  </si>
  <si>
    <t>91</t>
  </si>
  <si>
    <t>762341931</t>
  </si>
  <si>
    <t>Vyřezání části bednění střech z prken tl do 32 mm plochy jednotlivě do 1 m2</t>
  </si>
  <si>
    <t>-1166347376</t>
  </si>
  <si>
    <t>92</t>
  </si>
  <si>
    <t>762341933</t>
  </si>
  <si>
    <t>Vyřezání části bednění střech z prken tl do 32 mm plochy jednotlivě přes 4 m2</t>
  </si>
  <si>
    <t>95158432</t>
  </si>
  <si>
    <t>93</t>
  </si>
  <si>
    <t>762343911</t>
  </si>
  <si>
    <t>Zabednění otvorů ve střeše prkny tl do 32mm plochy jednotlivě do 1 m2</t>
  </si>
  <si>
    <t>1861755848</t>
  </si>
  <si>
    <t>94</t>
  </si>
  <si>
    <t>998762103</t>
  </si>
  <si>
    <t>Přesun hmot tonážní pro kce tesařské v objektech v do 24 m</t>
  </si>
  <si>
    <t>1846162461</t>
  </si>
  <si>
    <t>95</t>
  </si>
  <si>
    <t>764001821</t>
  </si>
  <si>
    <t>Demontáž krytiny ze svitků nebo tabulí do suti</t>
  </si>
  <si>
    <t>-1081465349</t>
  </si>
  <si>
    <t>96</t>
  </si>
  <si>
    <t>764001891</t>
  </si>
  <si>
    <t>Demontáž úžlabí do suti</t>
  </si>
  <si>
    <t>2055932637</t>
  </si>
  <si>
    <t>97</t>
  </si>
  <si>
    <t>764002811</t>
  </si>
  <si>
    <t>Demontáž okapového plechu do suti v krytině povlakové</t>
  </si>
  <si>
    <t>1131257840</t>
  </si>
  <si>
    <t>98</t>
  </si>
  <si>
    <t>764002821</t>
  </si>
  <si>
    <t>Demontáž střešního výlezu do suti</t>
  </si>
  <si>
    <t>-1032960261</t>
  </si>
  <si>
    <t>99</t>
  </si>
  <si>
    <t>764002831</t>
  </si>
  <si>
    <t>Demontáž sněhového zachytávače do suti</t>
  </si>
  <si>
    <t>-207851076</t>
  </si>
  <si>
    <t>100</t>
  </si>
  <si>
    <t>764002841</t>
  </si>
  <si>
    <t>Demontáž oplechování horních ploch zdí a nadezdívek do suti</t>
  </si>
  <si>
    <t>-1234618250</t>
  </si>
  <si>
    <t>101</t>
  </si>
  <si>
    <t>764002861</t>
  </si>
  <si>
    <t>Demontáž oplechování říms a ozdobných prvků do suti</t>
  </si>
  <si>
    <t>1963891146</t>
  </si>
  <si>
    <t>102</t>
  </si>
  <si>
    <t>764002871</t>
  </si>
  <si>
    <t>Demontáž lemování zdí do suti</t>
  </si>
  <si>
    <t>272669540</t>
  </si>
  <si>
    <t>103</t>
  </si>
  <si>
    <t>764002881</t>
  </si>
  <si>
    <t>Demontáž lemování střešních prostupů do suti</t>
  </si>
  <si>
    <t>812958595</t>
  </si>
  <si>
    <t>104</t>
  </si>
  <si>
    <t>764003801</t>
  </si>
  <si>
    <t>Demontáž lemování trub, konzol, držáků, ventilačních nástavců a jiných kusových prvků do suti</t>
  </si>
  <si>
    <t>-1957653464</t>
  </si>
  <si>
    <t>105</t>
  </si>
  <si>
    <t>764004801</t>
  </si>
  <si>
    <t>Demontáž podokapního žlabu do suti</t>
  </si>
  <si>
    <t>-1593263578</t>
  </si>
  <si>
    <t>106</t>
  </si>
  <si>
    <t>764004861</t>
  </si>
  <si>
    <t>Demontáž svodu do suti</t>
  </si>
  <si>
    <t>21555408</t>
  </si>
  <si>
    <t>107</t>
  </si>
  <si>
    <t>764101103</t>
  </si>
  <si>
    <t>Montáž krytiny střechy rovné drážkováním ze svitků rš do 600 mm sklonu do 60°</t>
  </si>
  <si>
    <t>1784918637</t>
  </si>
  <si>
    <t>108</t>
  </si>
  <si>
    <t>55351051</t>
  </si>
  <si>
    <t>plech svitkový Al tl 0,7mm hladký pro falcování standardní barva</t>
  </si>
  <si>
    <t>-711628325</t>
  </si>
  <si>
    <t>109</t>
  </si>
  <si>
    <t>5539901</t>
  </si>
  <si>
    <t>spojovací materiál</t>
  </si>
  <si>
    <t>1613932030</t>
  </si>
  <si>
    <t>110</t>
  </si>
  <si>
    <t>764101173</t>
  </si>
  <si>
    <t>Montáž krytiny střechy rovné ze šablon přes 10 ks/m2 do 60°</t>
  </si>
  <si>
    <t>1149130353</t>
  </si>
  <si>
    <t>111</t>
  </si>
  <si>
    <t>55351082</t>
  </si>
  <si>
    <t>šablony falcované Al s barevným povrchem včetně spojovacího materiálu 290x290mm, hnědá</t>
  </si>
  <si>
    <t>1234710307</t>
  </si>
  <si>
    <t>12 ks/m2
včetně hřebíků a příchytek</t>
  </si>
  <si>
    <t>112</t>
  </si>
  <si>
    <t>55351082-1</t>
  </si>
  <si>
    <t>šablona okapová</t>
  </si>
  <si>
    <t>-1211225342</t>
  </si>
  <si>
    <t>včetně hřebíků a příchytek</t>
  </si>
  <si>
    <t>113</t>
  </si>
  <si>
    <t>55351082-2</t>
  </si>
  <si>
    <t>šablona hřebenová</t>
  </si>
  <si>
    <t>282102767</t>
  </si>
  <si>
    <t>114</t>
  </si>
  <si>
    <t>55351088</t>
  </si>
  <si>
    <t>taška prostupová hliníková s barevným povrchem pro falcované tašky</t>
  </si>
  <si>
    <t>1725990097</t>
  </si>
  <si>
    <t>115</t>
  </si>
  <si>
    <t>55351070</t>
  </si>
  <si>
    <t>nalepovací prostup 80-125 mm pro falcované hliníkové střechy</t>
  </si>
  <si>
    <t>-1162681853</t>
  </si>
  <si>
    <t>116</t>
  </si>
  <si>
    <t>55350118</t>
  </si>
  <si>
    <t>nástavec odvětrávací d 100</t>
  </si>
  <si>
    <t>1284398080</t>
  </si>
  <si>
    <t>117</t>
  </si>
  <si>
    <t>764201106</t>
  </si>
  <si>
    <t>Montáž oplechování větraného hřebene s větrací mřížkou</t>
  </si>
  <si>
    <t>804586031</t>
  </si>
  <si>
    <t>118</t>
  </si>
  <si>
    <t>55351092</t>
  </si>
  <si>
    <t>hřebenáč pro odvětrávané střechy velký Al s barevným povrchem pro skládané krytiny</t>
  </si>
  <si>
    <t>-2145710426</t>
  </si>
  <si>
    <t>119</t>
  </si>
  <si>
    <t>764201147</t>
  </si>
  <si>
    <t>Montáž oplechování nevětraného nároží  z hřebenáčů</t>
  </si>
  <si>
    <t>1371135085</t>
  </si>
  <si>
    <t>120</t>
  </si>
  <si>
    <t>55351000</t>
  </si>
  <si>
    <t>hřebenáč malý pro nároží</t>
  </si>
  <si>
    <t>-166097666</t>
  </si>
  <si>
    <t>121</t>
  </si>
  <si>
    <t>55351093</t>
  </si>
  <si>
    <t>hřebenáč ukončovací malý Al s barevným povrchem pro skládané krytiny</t>
  </si>
  <si>
    <t>1248915454</t>
  </si>
  <si>
    <t>122</t>
  </si>
  <si>
    <t>764201167</t>
  </si>
  <si>
    <t>Montáž oplechování úžlabí rš do 700 mm</t>
  </si>
  <si>
    <t>1708284509</t>
  </si>
  <si>
    <t>123</t>
  </si>
  <si>
    <t>55351094</t>
  </si>
  <si>
    <t>bezpečnostní úžlabí hliníkové s barevným povrchem  pro skládané krytiny</t>
  </si>
  <si>
    <t>-473947716</t>
  </si>
  <si>
    <t>124</t>
  </si>
  <si>
    <t>764202134</t>
  </si>
  <si>
    <t>Montáž oplechování rovné okapové hrany</t>
  </si>
  <si>
    <t>2019313752</t>
  </si>
  <si>
    <t>125</t>
  </si>
  <si>
    <t>55351008</t>
  </si>
  <si>
    <t>okapní plech š. 230mm</t>
  </si>
  <si>
    <t>-324098504</t>
  </si>
  <si>
    <t>126</t>
  </si>
  <si>
    <t>55351102</t>
  </si>
  <si>
    <t>mříž ochranná proti ptákům Al s barevným povrchem š 125mm</t>
  </si>
  <si>
    <t>-428059484</t>
  </si>
  <si>
    <t>127</t>
  </si>
  <si>
    <t>764501103</t>
  </si>
  <si>
    <t>Montáž žlabu podokapního půlkulatého</t>
  </si>
  <si>
    <t>1251616318</t>
  </si>
  <si>
    <t>128</t>
  </si>
  <si>
    <t>55344812</t>
  </si>
  <si>
    <t>žlab podokapní půlkulatý Al 333</t>
  </si>
  <si>
    <t>749565084</t>
  </si>
  <si>
    <t>129</t>
  </si>
  <si>
    <t>55344856</t>
  </si>
  <si>
    <t>dilatace žlabová půlkulatá hliníková /s naválkou a záslepkou/ 333 mm</t>
  </si>
  <si>
    <t>64607251</t>
  </si>
  <si>
    <t>130</t>
  </si>
  <si>
    <t>55344915</t>
  </si>
  <si>
    <t>trn upevnění se závitem M 10</t>
  </si>
  <si>
    <t>1566593998</t>
  </si>
  <si>
    <t>131</t>
  </si>
  <si>
    <t>5539902</t>
  </si>
  <si>
    <t>drobný montážní materiál pro okapový systém</t>
  </si>
  <si>
    <t>996613862</t>
  </si>
  <si>
    <t>132</t>
  </si>
  <si>
    <t>764501104</t>
  </si>
  <si>
    <t>Montáž čela pro podokapní půlkulatý žlab</t>
  </si>
  <si>
    <t>-1622062042</t>
  </si>
  <si>
    <t>133</t>
  </si>
  <si>
    <t>55344834</t>
  </si>
  <si>
    <t>čelo žlabu  půlkulaté Al 333</t>
  </si>
  <si>
    <t>-2115812266</t>
  </si>
  <si>
    <t>134</t>
  </si>
  <si>
    <t>764501105</t>
  </si>
  <si>
    <t>Montáž háku pro podokapní půlkulatý žlab</t>
  </si>
  <si>
    <t>-329542620</t>
  </si>
  <si>
    <t>135</t>
  </si>
  <si>
    <t>55344892</t>
  </si>
  <si>
    <t>hák žlabový Al 333</t>
  </si>
  <si>
    <t>-635336611</t>
  </si>
  <si>
    <t>136</t>
  </si>
  <si>
    <t>764501106</t>
  </si>
  <si>
    <t>Montáž hrdla pro podokapní půlkulatý žlab</t>
  </si>
  <si>
    <t>-1935542203</t>
  </si>
  <si>
    <t>137</t>
  </si>
  <si>
    <t>764501108</t>
  </si>
  <si>
    <t>Montáž kotlíku oválného (trychtýřového) pro podokapní žlab</t>
  </si>
  <si>
    <t>-1984219578</t>
  </si>
  <si>
    <t>138</t>
  </si>
  <si>
    <t>55344845</t>
  </si>
  <si>
    <t>kotlík kulatý Al 333/100</t>
  </si>
  <si>
    <t>-929557066</t>
  </si>
  <si>
    <t>139</t>
  </si>
  <si>
    <t>764508131</t>
  </si>
  <si>
    <t>Montáž kruhového svodu</t>
  </si>
  <si>
    <t>-1525925030</t>
  </si>
  <si>
    <t>140</t>
  </si>
  <si>
    <t>55344822</t>
  </si>
  <si>
    <t>svod kruhový Al 100</t>
  </si>
  <si>
    <t>958019099</t>
  </si>
  <si>
    <t>141</t>
  </si>
  <si>
    <t>764508132</t>
  </si>
  <si>
    <t>Montáž objímky kruhového svodu</t>
  </si>
  <si>
    <t>43018462</t>
  </si>
  <si>
    <t>142</t>
  </si>
  <si>
    <t>55344870</t>
  </si>
  <si>
    <t>objímka svodu Al 100/200</t>
  </si>
  <si>
    <t>-485708283</t>
  </si>
  <si>
    <t>143</t>
  </si>
  <si>
    <t>764508134</t>
  </si>
  <si>
    <t>Montáž horního dvojitého kolena kruhového svodu</t>
  </si>
  <si>
    <t>2147350857</t>
  </si>
  <si>
    <t>144</t>
  </si>
  <si>
    <t>55344866</t>
  </si>
  <si>
    <t>koleno svodu Al 100/72°</t>
  </si>
  <si>
    <t>-682657617</t>
  </si>
  <si>
    <t>145</t>
  </si>
  <si>
    <t>765135013</t>
  </si>
  <si>
    <t>Montáž střešních výlezů plochy do 1,0m2</t>
  </si>
  <si>
    <t>-1482615642</t>
  </si>
  <si>
    <t>146</t>
  </si>
  <si>
    <t>55350421</t>
  </si>
  <si>
    <t>střešní výlez pro krytiny s barevnou polyesterovou úpravou 600x600mm</t>
  </si>
  <si>
    <t>1602930320</t>
  </si>
  <si>
    <t>147</t>
  </si>
  <si>
    <t>765193001</t>
  </si>
  <si>
    <t>Montáž podkladního vyrovnávacího pásu</t>
  </si>
  <si>
    <t>-274563776</t>
  </si>
  <si>
    <t>148</t>
  </si>
  <si>
    <t>62866522</t>
  </si>
  <si>
    <t>pás podkladní š. 158mm</t>
  </si>
  <si>
    <t>1864164680</t>
  </si>
  <si>
    <t>vč. hřebíků</t>
  </si>
  <si>
    <t>149</t>
  </si>
  <si>
    <t>764206105</t>
  </si>
  <si>
    <t>Montáž oplechování rovných parapetů rš do 400 mm</t>
  </si>
  <si>
    <t>1216217442</t>
  </si>
  <si>
    <t>150</t>
  </si>
  <si>
    <t>M55349901</t>
  </si>
  <si>
    <t>parapet vnější hliníkový š. 360mm</t>
  </si>
  <si>
    <t>1957696706</t>
  </si>
  <si>
    <t>151</t>
  </si>
  <si>
    <t>764238405</t>
  </si>
  <si>
    <t>Oplechování římsy rovné mechanicky kotvené z Cu plechu rš 400 mm</t>
  </si>
  <si>
    <t>940962119</t>
  </si>
  <si>
    <t>152</t>
  </si>
  <si>
    <t>998764103</t>
  </si>
  <si>
    <t>Přesun hmot tonážní pro konstrukce klempířské v objektech v do 24 m</t>
  </si>
  <si>
    <t>1114489841</t>
  </si>
  <si>
    <t>153</t>
  </si>
  <si>
    <t>765135021</t>
  </si>
  <si>
    <t>Montáž stoupací plošiny délky do 1,0m</t>
  </si>
  <si>
    <t>-1753421588</t>
  </si>
  <si>
    <t>154</t>
  </si>
  <si>
    <t>55351096</t>
  </si>
  <si>
    <t>plošina stoupací 250x420 mm pro falcované i skládané hliníkové střechy</t>
  </si>
  <si>
    <t>-665172220</t>
  </si>
  <si>
    <t>155</t>
  </si>
  <si>
    <t>55351097</t>
  </si>
  <si>
    <t>plošina stoupací 250x800 mm pro falcované i skládané hliníkové střechy</t>
  </si>
  <si>
    <t>-1875307033</t>
  </si>
  <si>
    <t>156</t>
  </si>
  <si>
    <t>59244249</t>
  </si>
  <si>
    <t>nášlapný stupeň</t>
  </si>
  <si>
    <t>92426892</t>
  </si>
  <si>
    <t>157</t>
  </si>
  <si>
    <t>765135023</t>
  </si>
  <si>
    <t>Montáž stoupací plošiny délky přes 1,0m</t>
  </si>
  <si>
    <t>412976235</t>
  </si>
  <si>
    <t>158</t>
  </si>
  <si>
    <t>55351098</t>
  </si>
  <si>
    <t>plošina stoupací 250x1200 mm pro falcované i skládané hliníkové střechy</t>
  </si>
  <si>
    <t>1438732077</t>
  </si>
  <si>
    <t>159</t>
  </si>
  <si>
    <t>55351072</t>
  </si>
  <si>
    <t>držák stoupací plošiny pro falcované i skládané hliníkové střechy</t>
  </si>
  <si>
    <t>-2097728236</t>
  </si>
  <si>
    <t>160</t>
  </si>
  <si>
    <t>553001</t>
  </si>
  <si>
    <t>montážní podložka</t>
  </si>
  <si>
    <t>107480007</t>
  </si>
  <si>
    <t>161</t>
  </si>
  <si>
    <t>765135041</t>
  </si>
  <si>
    <t>Montáž protisněhového háku krytiny</t>
  </si>
  <si>
    <t>1127142280</t>
  </si>
  <si>
    <t>162</t>
  </si>
  <si>
    <t>55351090</t>
  </si>
  <si>
    <t>hák sněhový Al s barevným povrchem pro skládané krytiny</t>
  </si>
  <si>
    <t>-1333412808</t>
  </si>
  <si>
    <t>163</t>
  </si>
  <si>
    <t>765151801</t>
  </si>
  <si>
    <t>Demontáž krytiny bitumenové ze šindelů do suti</t>
  </si>
  <si>
    <t>-1356076171</t>
  </si>
  <si>
    <t>164</t>
  </si>
  <si>
    <t>765151805</t>
  </si>
  <si>
    <t>Demontáž hřebene nebo nároží krytiny bitumenové ze šindelů do suti</t>
  </si>
  <si>
    <t>-1616894297</t>
  </si>
  <si>
    <t>165</t>
  </si>
  <si>
    <t>765151811</t>
  </si>
  <si>
    <t>Příplatek k cenám demontáže bitumenové  krytiny ze šindelů za sklon přes 30°</t>
  </si>
  <si>
    <t>1916490820</t>
  </si>
  <si>
    <t>166</t>
  </si>
  <si>
    <t>765151815</t>
  </si>
  <si>
    <t>Příplatek k cenám demontáže hřebene bitumenové  krytiny ze šindelů za sklon přes 30°</t>
  </si>
  <si>
    <t>1812257069</t>
  </si>
  <si>
    <t>167</t>
  </si>
  <si>
    <t>998765103</t>
  </si>
  <si>
    <t>Přesun hmot tonážní pro krytiny skládané v objektech v do 24 m</t>
  </si>
  <si>
    <t>-328642506</t>
  </si>
  <si>
    <t>168</t>
  </si>
  <si>
    <t>766622131</t>
  </si>
  <si>
    <t>Montáž plastových oken plochy přes 1 m2 otevíravých výšky do 1,5 m s rámem do zdiva</t>
  </si>
  <si>
    <t>1828157256</t>
  </si>
  <si>
    <t>169</t>
  </si>
  <si>
    <t>61144097</t>
  </si>
  <si>
    <t>okno plastové jednokřídlové otvíravé a sklápěcí 950x1350mm 07</t>
  </si>
  <si>
    <t>1435285091</t>
  </si>
  <si>
    <t>170</t>
  </si>
  <si>
    <t>766622132</t>
  </si>
  <si>
    <t>Montáž plastových oken plochy přes 1 m2 otevíravých výšky do 2,5 m s rámem do zdiva</t>
  </si>
  <si>
    <t>747444160</t>
  </si>
  <si>
    <t>171</t>
  </si>
  <si>
    <t>61140035</t>
  </si>
  <si>
    <t>okno plastové trojkřídlé otvíravé a vyklápěcí 1400x2400mm 03</t>
  </si>
  <si>
    <t>-1395258743</t>
  </si>
  <si>
    <t>172</t>
  </si>
  <si>
    <t>61144246</t>
  </si>
  <si>
    <t>okno plastové dvoukřídlové otvíravé a sklápěcí 1400x1600 04</t>
  </si>
  <si>
    <t>2075185756</t>
  </si>
  <si>
    <t>173</t>
  </si>
  <si>
    <t>766622216</t>
  </si>
  <si>
    <t>Montáž plastových oken plochy do 1 m2 otevíravých s rámem do zdiva</t>
  </si>
  <si>
    <t>-2054814021</t>
  </si>
  <si>
    <t>174</t>
  </si>
  <si>
    <t>61140015</t>
  </si>
  <si>
    <t>okno plastové jednokřídlé otvíravé a vyklápěcí 950x900mm 05</t>
  </si>
  <si>
    <t>1108798746</t>
  </si>
  <si>
    <t>175</t>
  </si>
  <si>
    <t>61140021</t>
  </si>
  <si>
    <t>okno plastové jednokřídlé vyklápěcí 850x500mm 06</t>
  </si>
  <si>
    <t>2039104915</t>
  </si>
  <si>
    <t>176</t>
  </si>
  <si>
    <t>61140020</t>
  </si>
  <si>
    <t>okno plastové jednokřídlé vyklápěcí 950x650mm 09</t>
  </si>
  <si>
    <t>-2098314653</t>
  </si>
  <si>
    <t>177</t>
  </si>
  <si>
    <t>61140015-1</t>
  </si>
  <si>
    <t>okno plastové jednokřídlé otvíravé a vyklápěcí 950x850mm 08</t>
  </si>
  <si>
    <t>1326166144</t>
  </si>
  <si>
    <t>178</t>
  </si>
  <si>
    <t>766641131</t>
  </si>
  <si>
    <t>Montáž dveří plastových 1křídlových bez nadsvětlíku včetně rámu do zdiva</t>
  </si>
  <si>
    <t>1020867294</t>
  </si>
  <si>
    <t>179</t>
  </si>
  <si>
    <t>61144163</t>
  </si>
  <si>
    <t>dveře plastové vchodové jednokřídlové otevíravé 1100x2020mm 01</t>
  </si>
  <si>
    <t>5435868</t>
  </si>
  <si>
    <t>180</t>
  </si>
  <si>
    <t>61144164</t>
  </si>
  <si>
    <t>dveře plastové vchodové jednokřídlové otevíravé 1000x2020mm 02</t>
  </si>
  <si>
    <t>-1237226775</t>
  </si>
  <si>
    <t>181</t>
  </si>
  <si>
    <t>7666001R</t>
  </si>
  <si>
    <t>Příplatek k montáži oken za parotěsné okenní fólie a ostatních prvků</t>
  </si>
  <si>
    <t>-1419123812</t>
  </si>
  <si>
    <t>182</t>
  </si>
  <si>
    <t>766694111</t>
  </si>
  <si>
    <t>Montáž parapetních desek dřevěných nebo plastových šířky do 30 cm délky do 1,0 m</t>
  </si>
  <si>
    <t>-1371873966</t>
  </si>
  <si>
    <t>183</t>
  </si>
  <si>
    <t>766694112</t>
  </si>
  <si>
    <t>Montáž parapetních desek dřevěných nebo plastových šířky do 30 cm délky do 1,6 m</t>
  </si>
  <si>
    <t>-1309731851</t>
  </si>
  <si>
    <t>184</t>
  </si>
  <si>
    <t>61144402</t>
  </si>
  <si>
    <t>parapet plastový vnitřní - komůrkový 30,5 x 2 x 100 cm</t>
  </si>
  <si>
    <t>1292138901</t>
  </si>
  <si>
    <t>185</t>
  </si>
  <si>
    <t>M55349902</t>
  </si>
  <si>
    <t>koncovka parepetu</t>
  </si>
  <si>
    <t>-335361363</t>
  </si>
  <si>
    <t>186</t>
  </si>
  <si>
    <t>998766102</t>
  </si>
  <si>
    <t>Přesun hmot tonážní pro konstrukce truhlářské v objektech v do 12 m</t>
  </si>
  <si>
    <t>1615325621</t>
  </si>
  <si>
    <t>187</t>
  </si>
  <si>
    <t>767161111</t>
  </si>
  <si>
    <t>Montáž zábradlí rovného z trubek do zdi hmotnosti do 20 kg</t>
  </si>
  <si>
    <t>-404160157</t>
  </si>
  <si>
    <t>188</t>
  </si>
  <si>
    <t>M767001</t>
  </si>
  <si>
    <t>zábradlí z tenkostěnných profilů 1400x1100mm</t>
  </si>
  <si>
    <t>1523813065</t>
  </si>
  <si>
    <t>189</t>
  </si>
  <si>
    <t>783823135</t>
  </si>
  <si>
    <t>Penetrační silikonový nátěr hladkých, tenkovrstvých zrnitých nebo štukových omítek</t>
  </si>
  <si>
    <t>1849706016</t>
  </si>
  <si>
    <t>190</t>
  </si>
  <si>
    <t>783827445</t>
  </si>
  <si>
    <t>Krycí dvojnásobný silikonový nátěr omítek stupně členitosti 3</t>
  </si>
  <si>
    <t>-190271315</t>
  </si>
  <si>
    <t>191</t>
  </si>
  <si>
    <t>784121001</t>
  </si>
  <si>
    <t>Oškrabání malby v mísnostech výšky do 3,80 m</t>
  </si>
  <si>
    <t>-2084154393</t>
  </si>
  <si>
    <t>192</t>
  </si>
  <si>
    <t>784221101</t>
  </si>
  <si>
    <t>Dvojnásobné bílé malby  ze směsí za sucha dobře otěruvzdorných v místnostech do 3,80 m</t>
  </si>
  <si>
    <t>-847422594</t>
  </si>
  <si>
    <t>193</t>
  </si>
  <si>
    <t>032903000</t>
  </si>
  <si>
    <t>Náklady na provoz a údržbu vybavení staveniště</t>
  </si>
  <si>
    <t>1024</t>
  </si>
  <si>
    <t>254290706</t>
  </si>
  <si>
    <t>194</t>
  </si>
  <si>
    <t>033203000</t>
  </si>
  <si>
    <t>Energie pro zařízení staveniště</t>
  </si>
  <si>
    <t>908381410</t>
  </si>
  <si>
    <t>195</t>
  </si>
  <si>
    <t>034103000</t>
  </si>
  <si>
    <t>Oplocení staveniště</t>
  </si>
  <si>
    <t>971620329</t>
  </si>
  <si>
    <t>VP - Vícepráce</t>
  </si>
  <si>
    <t>PN</t>
  </si>
  <si>
    <t>02 - Nová budova</t>
  </si>
  <si>
    <t xml:space="preserve">    721 - Zdravotechnika - vnitřní kanalizace</t>
  </si>
  <si>
    <t>675212860</t>
  </si>
  <si>
    <t>130901121</t>
  </si>
  <si>
    <t>Bourání kcí v hloubených vykopávkách ze zdiva z betonu prostého ručně</t>
  </si>
  <si>
    <t>127146782</t>
  </si>
  <si>
    <t>132212101</t>
  </si>
  <si>
    <t>Hloubení rýh š do 600 mm ručním nebo pneum nářadím v soudržných horninách tř. 3</t>
  </si>
  <si>
    <t>1323935420</t>
  </si>
  <si>
    <t>132212109</t>
  </si>
  <si>
    <t>Příplatek za lepivost u hloubení rýh š do 600 mm ručním nebo pneum nářadím v hornině tř. 3</t>
  </si>
  <si>
    <t>2073665325</t>
  </si>
  <si>
    <t>161101601</t>
  </si>
  <si>
    <t>Vytažení výkopku těženého z prostoru pod základy z hl do 2 m v hornině tř. 1 až 4</t>
  </si>
  <si>
    <t>1789482790</t>
  </si>
  <si>
    <t>162201211</t>
  </si>
  <si>
    <t>Vodorovné přemístění výkopku z horniny tř. 1 až 4 stavebním kolečkem do 10 m</t>
  </si>
  <si>
    <t>-1490746675</t>
  </si>
  <si>
    <t>162201219</t>
  </si>
  <si>
    <t>Příplatek k vodorovnému přemístění výkopku z horniny tř. 1 až 4 stavebním kolečkem ZKD 10 m</t>
  </si>
  <si>
    <t>-624463026</t>
  </si>
  <si>
    <t>-284246290</t>
  </si>
  <si>
    <t>868184183</t>
  </si>
  <si>
    <t>167101101</t>
  </si>
  <si>
    <t>Nakládání výkopku z hornin tř. 1 až 4 do 100 m3</t>
  </si>
  <si>
    <t>244795321</t>
  </si>
  <si>
    <t>-586254749</t>
  </si>
  <si>
    <t>-1256112497</t>
  </si>
  <si>
    <t>274321311</t>
  </si>
  <si>
    <t>Základové pasy ze ŽB bez zvýšených nároků na prostředí tř. C 16/20</t>
  </si>
  <si>
    <t>73876267</t>
  </si>
  <si>
    <t>278361111</t>
  </si>
  <si>
    <t>Výztuž betonového základu (podezdívky) svařovanými sítěmi Kari</t>
  </si>
  <si>
    <t>-1843371279</t>
  </si>
  <si>
    <t>310231051</t>
  </si>
  <si>
    <t>Zazdívka otvorů ve zdivu nadzákladovém plochy do 1 m2  cihlami děrovanými přes P10 do P15 tl 300 mm</t>
  </si>
  <si>
    <t>-577304166</t>
  </si>
  <si>
    <t>311231126</t>
  </si>
  <si>
    <t>Zdivo nosné z cihel dl 290 mm  P20 až 25 na MC 10</t>
  </si>
  <si>
    <t>-1994120340</t>
  </si>
  <si>
    <t>317234410</t>
  </si>
  <si>
    <t>Vyzdívka mezi nosníky z cihel pálených na MC</t>
  </si>
  <si>
    <t>-2138282268</t>
  </si>
  <si>
    <t>317944321</t>
  </si>
  <si>
    <t>Válcované nosníky do č.12 dodatečně osazované do připravených otvorů</t>
  </si>
  <si>
    <t>1584552641</t>
  </si>
  <si>
    <t>346244381</t>
  </si>
  <si>
    <t>Plentování jednostranné v do 200 mm válcovaných nosníků cihlami</t>
  </si>
  <si>
    <t>-1934635441</t>
  </si>
  <si>
    <t>-1087501690</t>
  </si>
  <si>
    <t>612315223</t>
  </si>
  <si>
    <t>Vápenná štuková omítka malých ploch do 1,0 m2 na stěnách</t>
  </si>
  <si>
    <t>2096617516</t>
  </si>
  <si>
    <t>1386946562</t>
  </si>
  <si>
    <t>621211011</t>
  </si>
  <si>
    <t>Montáž kontaktního zateplení vnějších podhledů z polystyrénových desek tl do 80 mm</t>
  </si>
  <si>
    <t>762917989</t>
  </si>
  <si>
    <t>28375933</t>
  </si>
  <si>
    <t>deska EPS 70 fasádní λ=0,039 tl 50mm</t>
  </si>
  <si>
    <t>407028879</t>
  </si>
  <si>
    <t>621531021</t>
  </si>
  <si>
    <t>Tenkovrstvá silikonová zrnitá omítka tl. 2,0 mm včetně penetrace vnějších podhledů</t>
  </si>
  <si>
    <t>1919717372</t>
  </si>
  <si>
    <t>622211021</t>
  </si>
  <si>
    <t>Montáž kontaktního zateplení vnějších stěn z polystyrénových desek tl do 120 mm</t>
  </si>
  <si>
    <t>96176703</t>
  </si>
  <si>
    <t>28376372</t>
  </si>
  <si>
    <t>deska z polystyrénu XPS, hrana rovná, polo či pero drážka a hladký povrch tl 100mm</t>
  </si>
  <si>
    <t>-335929934</t>
  </si>
  <si>
    <t>622211031</t>
  </si>
  <si>
    <t>Montáž kontaktního zateplení vnějších stěn z polystyrénových desek tl do 160 mm</t>
  </si>
  <si>
    <t>889499702</t>
  </si>
  <si>
    <t>28375935</t>
  </si>
  <si>
    <t>deska EPS 70 fasádní λ=0,039 tl 150mm</t>
  </si>
  <si>
    <t>198905996</t>
  </si>
  <si>
    <t>622212001</t>
  </si>
  <si>
    <t>Montáž kontaktního zateplení vnějšího ostění hl. špalety do 200 mm z polystyrenu tl do 40 mm</t>
  </si>
  <si>
    <t>1672007498</t>
  </si>
  <si>
    <t>28375932</t>
  </si>
  <si>
    <t>deska EPS 70 fasádní λ=0,039 tl 40mm</t>
  </si>
  <si>
    <t>-452211991</t>
  </si>
  <si>
    <t>28376361</t>
  </si>
  <si>
    <t>deska XPS hladký povrch λ=0,034 tl 30mm</t>
  </si>
  <si>
    <t>-2063416431</t>
  </si>
  <si>
    <t>622252001</t>
  </si>
  <si>
    <t>Montáž zakládacích soklových lišt kontaktního zateplení</t>
  </si>
  <si>
    <t>-1159881163</t>
  </si>
  <si>
    <t>59051638</t>
  </si>
  <si>
    <t>lišta zakládací pro telpelně izolační desky do roviny 153 mm tl.1,0mm</t>
  </si>
  <si>
    <t>2075856807</t>
  </si>
  <si>
    <t>622252002</t>
  </si>
  <si>
    <t>Montáž ostatních lišt kontaktního zateplení</t>
  </si>
  <si>
    <t>-2118889281</t>
  </si>
  <si>
    <t>59051476</t>
  </si>
  <si>
    <t>profil okenní začišťovací se sklovláknitou armovací tkaninou 9 mm/2,4 m</t>
  </si>
  <si>
    <t>-396003414</t>
  </si>
  <si>
    <t>59051512</t>
  </si>
  <si>
    <t>profil parapetní se sklovláknitou armovací tkaninou PVC 2 m</t>
  </si>
  <si>
    <t>323933211</t>
  </si>
  <si>
    <t>59051486</t>
  </si>
  <si>
    <t>lišta rohová PVC 10/15cm s tkaninou</t>
  </si>
  <si>
    <t>2083443774</t>
  </si>
  <si>
    <t>59051510</t>
  </si>
  <si>
    <t>profil okenní s nepřiznanou podomítkovou okapnicí PVC 2,0 m</t>
  </si>
  <si>
    <t>625430762</t>
  </si>
  <si>
    <t>622511101</t>
  </si>
  <si>
    <t>Tenkovrstvá akrylátová mozaiková jemnozrnná omítka včetně penetrace vnějších stěn</t>
  </si>
  <si>
    <t>-1212258936</t>
  </si>
  <si>
    <t>62253001R</t>
  </si>
  <si>
    <t>Příplatek za barevné provedení</t>
  </si>
  <si>
    <t>-937278544</t>
  </si>
  <si>
    <t>622531021</t>
  </si>
  <si>
    <t>Tenkovrstvá silikonová zrnitá omítka tl. 2,0 mm včetně penetrace vnějších stěn</t>
  </si>
  <si>
    <t>1904955244</t>
  </si>
  <si>
    <t>1689833995</t>
  </si>
  <si>
    <t>-1616898933</t>
  </si>
  <si>
    <t>632451415</t>
  </si>
  <si>
    <t>Potěr pískocementový tl do 10 mm tř. C 20 běžný</t>
  </si>
  <si>
    <t>582123565</t>
  </si>
  <si>
    <t>632451491</t>
  </si>
  <si>
    <t>Příplatek k potěrům za přehlazení povrchu</t>
  </si>
  <si>
    <t>1732978173</t>
  </si>
  <si>
    <t>632459125</t>
  </si>
  <si>
    <t>Příplatek k potěrům tl do 50 mm za sklon přes 15 do 30°</t>
  </si>
  <si>
    <t>1797893089</t>
  </si>
  <si>
    <t>1246540397</t>
  </si>
  <si>
    <t>644941111</t>
  </si>
  <si>
    <t>Osazování ventilačních mřížek velikosti do 150 x 200 mm</t>
  </si>
  <si>
    <t>277340492</t>
  </si>
  <si>
    <t>56245648</t>
  </si>
  <si>
    <t>mřížka větrací kruhová plast 100 se síťovinou</t>
  </si>
  <si>
    <t>720201969</t>
  </si>
  <si>
    <t>644941121</t>
  </si>
  <si>
    <t>Montáž průchodky k větrací mřížce se zhotovením otvoru v tepelné izolaci</t>
  </si>
  <si>
    <t>-1633091567</t>
  </si>
  <si>
    <t>28611113</t>
  </si>
  <si>
    <t>trubka kanalizační PVC DN 110x1000 mm SN4</t>
  </si>
  <si>
    <t>-951909951</t>
  </si>
  <si>
    <t>090003R</t>
  </si>
  <si>
    <t>Odstranění praporcových tyčí</t>
  </si>
  <si>
    <t>3591684</t>
  </si>
  <si>
    <t>1890206380</t>
  </si>
  <si>
    <t>-166949528</t>
  </si>
  <si>
    <t>941211111</t>
  </si>
  <si>
    <t>Montáž lešení řadového rámového lehkého zatížení do 200 kg/m2 š do 0,9 m v do 10 m</t>
  </si>
  <si>
    <t>-117893010</t>
  </si>
  <si>
    <t>689060730</t>
  </si>
  <si>
    <t>941211811</t>
  </si>
  <si>
    <t>Demontáž lešení řadového rámového lehkého zatížení do 200 kg/m2 š do 0,9 m v do 10 m</t>
  </si>
  <si>
    <t>1753021143</t>
  </si>
  <si>
    <t>615932090</t>
  </si>
  <si>
    <t>-2034743527</t>
  </si>
  <si>
    <t>285112209</t>
  </si>
  <si>
    <t>-271750170</t>
  </si>
  <si>
    <t>-1598656415</t>
  </si>
  <si>
    <t>-1567548764</t>
  </si>
  <si>
    <t>949101111</t>
  </si>
  <si>
    <t>Lešení pomocné pro objekty pozemních staveb s lešeňovou podlahou v do 1,9 m zatížení do 150 kg/m2</t>
  </si>
  <si>
    <t>-73144151</t>
  </si>
  <si>
    <t>952902031</t>
  </si>
  <si>
    <t>Čištění budov omytí hladkých podlah</t>
  </si>
  <si>
    <t>1483984730</t>
  </si>
  <si>
    <t>962032254</t>
  </si>
  <si>
    <t>Bourání zdiva z tvárnic cementových na jakoukoli maltu přes 1 m3</t>
  </si>
  <si>
    <t>1092157901</t>
  </si>
  <si>
    <t>1956248360</t>
  </si>
  <si>
    <t>968062374</t>
  </si>
  <si>
    <t>Vybourání dřevěných rámů oken zdvojených včetně křídel pl do 1 m2</t>
  </si>
  <si>
    <t>-1311980911</t>
  </si>
  <si>
    <t>968062375</t>
  </si>
  <si>
    <t>Vybourání dřevěných rámů oken zdvojených včetně křídel pl do 2 m2</t>
  </si>
  <si>
    <t>1677971639</t>
  </si>
  <si>
    <t>968062376</t>
  </si>
  <si>
    <t>Vybourání dřevěných rámů oken zdvojených včetně křídel pl do 4 m2</t>
  </si>
  <si>
    <t>-1783868842</t>
  </si>
  <si>
    <t>968072641</t>
  </si>
  <si>
    <t>Vybourání kovových stěn kromě výkladních</t>
  </si>
  <si>
    <t>-525510278</t>
  </si>
  <si>
    <t>976074141</t>
  </si>
  <si>
    <t>Vybourání kotevních želez mříží ze zdiva kamenného nebo betonového</t>
  </si>
  <si>
    <t>1020553739</t>
  </si>
  <si>
    <t>090002R</t>
  </si>
  <si>
    <t>Úprava stávajícího dešťového žlabu - vyčištění, úprava spádu</t>
  </si>
  <si>
    <t>-663281142</t>
  </si>
  <si>
    <t>090001R</t>
  </si>
  <si>
    <t>Vyčištění světlíků</t>
  </si>
  <si>
    <t>-917605997</t>
  </si>
  <si>
    <t>997013153</t>
  </si>
  <si>
    <t>Vnitrostaveništní doprava suti a vybouraných hmot pro budovy v do 12 m s omezením mechanizace</t>
  </si>
  <si>
    <t>-1218738978</t>
  </si>
  <si>
    <t>793419814</t>
  </si>
  <si>
    <t>-635327693</t>
  </si>
  <si>
    <t>504616771</t>
  </si>
  <si>
    <t>997013801</t>
  </si>
  <si>
    <t>Poplatek za uložení na skládce (skládkovné) stavebního odpadu betonového kód odpadu 170 101</t>
  </si>
  <si>
    <t>509780779</t>
  </si>
  <si>
    <t>-1738076313</t>
  </si>
  <si>
    <t>993325377</t>
  </si>
  <si>
    <t>998017002</t>
  </si>
  <si>
    <t>Přesun hmot s omezením mechanizace pro budovy v do 12 m</t>
  </si>
  <si>
    <t>1070744523</t>
  </si>
  <si>
    <t>711111001</t>
  </si>
  <si>
    <t>Provedení izolace proti zemní vlhkosti vodorovné za studena nátěrem penetračním</t>
  </si>
  <si>
    <t>-1891379856</t>
  </si>
  <si>
    <t>711112002</t>
  </si>
  <si>
    <t>Provedení izolace proti zemní vlhkosti svislé za studena lakem asfaltovým</t>
  </si>
  <si>
    <t>-209784711</t>
  </si>
  <si>
    <t>11163150</t>
  </si>
  <si>
    <t>lak asfaltový penetrační</t>
  </si>
  <si>
    <t>313861819</t>
  </si>
  <si>
    <t>711141559</t>
  </si>
  <si>
    <t>Provedení izolace proti zemní vlhkosti pásy přitavením vodorovné NAIP</t>
  </si>
  <si>
    <t>1630454281</t>
  </si>
  <si>
    <t>711142559</t>
  </si>
  <si>
    <t>Provedení izolace proti zemní vlhkosti pásy přitavením svislé NAIP</t>
  </si>
  <si>
    <t>1908416202</t>
  </si>
  <si>
    <t>62832001</t>
  </si>
  <si>
    <t>pás těžký asfaltovaný V 60 S 35</t>
  </si>
  <si>
    <t>-594288332</t>
  </si>
  <si>
    <t>998711101</t>
  </si>
  <si>
    <t>Přesun hmot tonážní pro izolace proti vodě, vlhkosti a plynům v objektech výšky do 6 m</t>
  </si>
  <si>
    <t>-1584373742</t>
  </si>
  <si>
    <t>721001R</t>
  </si>
  <si>
    <t>Napojení na dešťové potrubí</t>
  </si>
  <si>
    <t>-70062329</t>
  </si>
  <si>
    <t>762431014</t>
  </si>
  <si>
    <t>Obložení stěn z desek OSB tl 18 mm na sraz přibíjených - rozšíření atiky</t>
  </si>
  <si>
    <t>-942331871</t>
  </si>
  <si>
    <t>762495000</t>
  </si>
  <si>
    <t>Spojovací prostředky pro montáž olištování, obložení stropů, střešních podhledů a stěn</t>
  </si>
  <si>
    <t>2111410853</t>
  </si>
  <si>
    <t>998762102</t>
  </si>
  <si>
    <t>Přesun hmot tonážní pro kce tesařské v objektech v do 12 m</t>
  </si>
  <si>
    <t>1595903887</t>
  </si>
  <si>
    <t>1860463432</t>
  </si>
  <si>
    <t>764001R</t>
  </si>
  <si>
    <t>Úprava střechy přístřešku pro kola</t>
  </si>
  <si>
    <t>-1602350580</t>
  </si>
  <si>
    <t>1850165129</t>
  </si>
  <si>
    <t>764002851</t>
  </si>
  <si>
    <t>Demontáž oplechování parapetů do suti</t>
  </si>
  <si>
    <t>-1995407549</t>
  </si>
  <si>
    <t>764204109</t>
  </si>
  <si>
    <t>Montáž oplechování horních ploch a atik bez rohů rš do 800 mm</t>
  </si>
  <si>
    <t>-1410825380</t>
  </si>
  <si>
    <t>55344476</t>
  </si>
  <si>
    <t>plech poplastovaný tabule</t>
  </si>
  <si>
    <t>-1475784776</t>
  </si>
  <si>
    <t>764205146</t>
  </si>
  <si>
    <t>Příplatek k montáži za pracnost při oplechování rohů nadezdívek (atik)  rš přes 400 mm</t>
  </si>
  <si>
    <t>-815209559</t>
  </si>
  <si>
    <t>727405249</t>
  </si>
  <si>
    <t>283528612</t>
  </si>
  <si>
    <t>998764102</t>
  </si>
  <si>
    <t>Přesun hmot tonážní pro konstrukce klempířské v objektech v do 12 m</t>
  </si>
  <si>
    <t>-269782284</t>
  </si>
  <si>
    <t>766441811</t>
  </si>
  <si>
    <t>Demontáž parapetních desek dřevěných nebo plastových šířky do 30 cm délky do 1,0 m</t>
  </si>
  <si>
    <t>-334169249</t>
  </si>
  <si>
    <t>766441821</t>
  </si>
  <si>
    <t>Demontáž parapetních desek dřevěných nebo plastových šířky do 30 cm délky přes 1,0 m</t>
  </si>
  <si>
    <t>1334618734</t>
  </si>
  <si>
    <t>-452785040</t>
  </si>
  <si>
    <t>2103416489</t>
  </si>
  <si>
    <t>61140027</t>
  </si>
  <si>
    <t>okno plastové dvoukřídlé otvíravé a vyklápěcí 1200 x 1200mm</t>
  </si>
  <si>
    <t>-1253080092</t>
  </si>
  <si>
    <t>bezpečnostní fólie</t>
  </si>
  <si>
    <t>61143802</t>
  </si>
  <si>
    <t>okno plastové dvoukřídlové otvíravé a sklápěcí 2400x1200mm</t>
  </si>
  <si>
    <t>372097979</t>
  </si>
  <si>
    <t>-438387050</t>
  </si>
  <si>
    <t>61144200</t>
  </si>
  <si>
    <t>okno plastové jednokřídlové otvíravé a sklápěcí 500x600mm</t>
  </si>
  <si>
    <t>-916663357</t>
  </si>
  <si>
    <t>61144160</t>
  </si>
  <si>
    <t>dveře plastové vchodové jednokřídlové otevíravé plné 700x1200mm</t>
  </si>
  <si>
    <t>827892964</t>
  </si>
  <si>
    <t>-1983786931</t>
  </si>
  <si>
    <t>-839462913</t>
  </si>
  <si>
    <t>-2125199247</t>
  </si>
  <si>
    <t>145065801</t>
  </si>
  <si>
    <t>767001R</t>
  </si>
  <si>
    <t xml:space="preserve">D+M hliníkové prosklené stěny 4800x3400mm, dvoje dvojkřídlé dveře </t>
  </si>
  <si>
    <t>594326341</t>
  </si>
  <si>
    <t>dveře 2x 1800x2250
- panikové kování
- koordinátor zatvírání
- samozavírač
- stavěče křídel
- el. vrátný
- 4 ks madlo pro imobilní</t>
  </si>
  <si>
    <t>767132812</t>
  </si>
  <si>
    <t>Demontáž příček svařovaných</t>
  </si>
  <si>
    <t>1961061686</t>
  </si>
  <si>
    <t>381886196</t>
  </si>
  <si>
    <t>-655567950</t>
  </si>
  <si>
    <t>-1825259631</t>
  </si>
  <si>
    <t>119914021</t>
  </si>
  <si>
    <t>-551820937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</si>
</sst>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6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sz val="10"/>
      <color rgb="FF464646"/>
      <name val="Trebuchet MS"/>
    </font>
    <font>
      <b/>
      <sz val="10"/>
      <name val="Trebuchet MS"/>
    </font>
    <font>
      <b/>
      <sz val="10"/>
      <color rgb="FF464646"/>
      <name val="Trebuchet MS"/>
    </font>
    <font>
      <sz val="10"/>
      <color rgb="FF969696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sz val="11"/>
      <color rgb="FF969696"/>
      <name val="Trebuchet MS"/>
    </font>
    <font>
      <b/>
      <sz val="12"/>
      <color rgb="FF800000"/>
      <name val="Trebuchet MS"/>
    </font>
    <font>
      <b/>
      <sz val="8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i/>
      <sz val="8"/>
      <color rgb="FF0000FF"/>
      <name val="Trebuchet MS"/>
    </font>
    <font>
      <i/>
      <sz val="7"/>
      <color rgb="FF969696"/>
      <name val="Trebuchet MS"/>
    </font>
    <font>
      <u/>
      <sz val="11"/>
      <color theme="10"/>
      <name val="Calibri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58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2" borderId="0" xfId="0" applyFont="1" applyFill="1" applyAlignment="1" applyProtection="1">
      <alignment horizontal="left" vertical="center"/>
    </xf>
    <xf numFmtId="0" fontId="9" fillId="2" borderId="0" xfId="0" applyFont="1" applyFill="1" applyAlignment="1" applyProtection="1">
      <alignment vertical="center"/>
    </xf>
    <xf numFmtId="0" fontId="10" fillId="2" borderId="0" xfId="0" applyFont="1" applyFill="1" applyAlignment="1" applyProtection="1">
      <alignment horizontal="left" vertical="center"/>
    </xf>
    <xf numFmtId="0" fontId="11" fillId="2" borderId="0" xfId="1" applyFont="1" applyFill="1" applyAlignment="1" applyProtection="1">
      <alignment vertical="center"/>
    </xf>
    <xf numFmtId="0" fontId="0" fillId="2" borderId="0" xfId="0" applyFill="1"/>
    <xf numFmtId="0" fontId="8" fillId="2" borderId="0" xfId="0" applyFont="1" applyFill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14" fillId="0" borderId="0" xfId="0" applyFont="1" applyAlignment="1">
      <alignment horizontal="left" vertical="center"/>
    </xf>
    <xf numFmtId="0" fontId="0" fillId="0" borderId="0" xfId="0" applyBorder="1"/>
    <xf numFmtId="0" fontId="15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/>
    </xf>
    <xf numFmtId="0" fontId="15" fillId="0" borderId="0" xfId="0" applyFont="1" applyBorder="1" applyAlignment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0" fontId="0" fillId="0" borderId="6" xfId="0" applyBorder="1"/>
    <xf numFmtId="0" fontId="17" fillId="0" borderId="0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8" fillId="0" borderId="7" xfId="0" applyFont="1" applyBorder="1" applyAlignment="1">
      <alignment horizontal="left" vertical="center"/>
    </xf>
    <xf numFmtId="0" fontId="0" fillId="0" borderId="7" xfId="0" applyFont="1" applyBorder="1" applyAlignment="1">
      <alignment vertical="center"/>
    </xf>
    <xf numFmtId="0" fontId="1" fillId="0" borderId="4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164" fontId="1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1" fillId="0" borderId="5" xfId="0" applyFont="1" applyBorder="1" applyAlignment="1">
      <alignment vertical="center"/>
    </xf>
    <xf numFmtId="0" fontId="0" fillId="5" borderId="0" xfId="0" applyFont="1" applyFill="1" applyBorder="1" applyAlignment="1">
      <alignment vertical="center"/>
    </xf>
    <xf numFmtId="0" fontId="3" fillId="5" borderId="8" xfId="0" applyFont="1" applyFill="1" applyBorder="1" applyAlignment="1">
      <alignment horizontal="left" vertical="center"/>
    </xf>
    <xf numFmtId="0" fontId="0" fillId="5" borderId="9" xfId="0" applyFont="1" applyFill="1" applyBorder="1" applyAlignment="1">
      <alignment vertical="center"/>
    </xf>
    <xf numFmtId="0" fontId="3" fillId="5" borderId="9" xfId="0" applyFont="1" applyFill="1" applyBorder="1" applyAlignment="1">
      <alignment horizontal="center" vertical="center"/>
    </xf>
    <xf numFmtId="0" fontId="19" fillId="0" borderId="11" xfId="0" applyFont="1" applyBorder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Border="1"/>
    <xf numFmtId="0" fontId="0" fillId="0" borderId="15" xfId="0" applyBorder="1"/>
    <xf numFmtId="0" fontId="20" fillId="0" borderId="16" xfId="0" applyFont="1" applyBorder="1" applyAlignment="1">
      <alignment horizontal="left" vertical="center"/>
    </xf>
    <xf numFmtId="0" fontId="0" fillId="0" borderId="17" xfId="0" applyFont="1" applyBorder="1" applyAlignment="1">
      <alignment vertical="center"/>
    </xf>
    <xf numFmtId="0" fontId="20" fillId="0" borderId="17" xfId="0" applyFont="1" applyBorder="1" applyAlignment="1">
      <alignment horizontal="left" vertical="center"/>
    </xf>
    <xf numFmtId="0" fontId="0" fillId="0" borderId="18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0" borderId="21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21" fillId="0" borderId="0" xfId="0" applyFont="1" applyBorder="1" applyAlignment="1">
      <alignment vertical="center"/>
    </xf>
    <xf numFmtId="165" fontId="2" fillId="0" borderId="0" xfId="0" applyNumberFormat="1" applyFont="1" applyBorder="1" applyAlignment="1">
      <alignment horizontal="left" vertical="center"/>
    </xf>
    <xf numFmtId="0" fontId="0" fillId="0" borderId="15" xfId="0" applyFont="1" applyBorder="1" applyAlignment="1">
      <alignment vertical="center"/>
    </xf>
    <xf numFmtId="0" fontId="0" fillId="6" borderId="9" xfId="0" applyFont="1" applyFill="1" applyBorder="1" applyAlignment="1">
      <alignment vertical="center"/>
    </xf>
    <xf numFmtId="0" fontId="15" fillId="0" borderId="22" xfId="0" applyFont="1" applyBorder="1" applyAlignment="1">
      <alignment horizontal="center" vertical="center" wrapText="1"/>
    </xf>
    <xf numFmtId="0" fontId="15" fillId="0" borderId="23" xfId="0" applyFont="1" applyBorder="1" applyAlignment="1">
      <alignment horizontal="center" vertical="center" wrapText="1"/>
    </xf>
    <xf numFmtId="0" fontId="15" fillId="0" borderId="24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23" fillId="0" borderId="0" xfId="0" applyFont="1" applyBorder="1" applyAlignment="1">
      <alignment horizontal="left" vertical="center"/>
    </xf>
    <xf numFmtId="0" fontId="23" fillId="0" borderId="0" xfId="0" applyFont="1" applyBorder="1" applyAlignment="1">
      <alignment vertical="center"/>
    </xf>
    <xf numFmtId="4" fontId="22" fillId="0" borderId="14" xfId="0" applyNumberFormat="1" applyFont="1" applyBorder="1" applyAlignment="1">
      <alignment vertical="center"/>
    </xf>
    <xf numFmtId="4" fontId="22" fillId="0" borderId="0" xfId="0" applyNumberFormat="1" applyFont="1" applyBorder="1" applyAlignment="1">
      <alignment vertical="center"/>
    </xf>
    <xf numFmtId="166" fontId="22" fillId="0" borderId="0" xfId="0" applyNumberFormat="1" applyFont="1" applyBorder="1" applyAlignment="1">
      <alignment vertical="center"/>
    </xf>
    <xf numFmtId="4" fontId="22" fillId="0" borderId="15" xfId="0" applyNumberFormat="1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4" fillId="0" borderId="4" xfId="0" applyFont="1" applyBorder="1" applyAlignment="1">
      <alignment vertical="center"/>
    </xf>
    <xf numFmtId="0" fontId="26" fillId="0" borderId="0" xfId="0" applyFont="1" applyBorder="1" applyAlignment="1">
      <alignment vertical="center"/>
    </xf>
    <xf numFmtId="0" fontId="27" fillId="0" borderId="0" xfId="0" applyFont="1" applyBorder="1" applyAlignment="1">
      <alignment vertical="center"/>
    </xf>
    <xf numFmtId="0" fontId="4" fillId="0" borderId="5" xfId="0" applyFont="1" applyBorder="1" applyAlignment="1">
      <alignment vertical="center"/>
    </xf>
    <xf numFmtId="4" fontId="28" fillId="0" borderId="14" xfId="0" applyNumberFormat="1" applyFont="1" applyBorder="1" applyAlignment="1">
      <alignment vertical="center"/>
    </xf>
    <xf numFmtId="4" fontId="28" fillId="0" borderId="0" xfId="0" applyNumberFormat="1" applyFont="1" applyBorder="1" applyAlignment="1">
      <alignment vertical="center"/>
    </xf>
    <xf numFmtId="166" fontId="28" fillId="0" borderId="0" xfId="0" applyNumberFormat="1" applyFont="1" applyBorder="1" applyAlignment="1">
      <alignment vertical="center"/>
    </xf>
    <xf numFmtId="4" fontId="28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4" fontId="28" fillId="0" borderId="16" xfId="0" applyNumberFormat="1" applyFont="1" applyBorder="1" applyAlignment="1">
      <alignment vertical="center"/>
    </xf>
    <xf numFmtId="4" fontId="28" fillId="0" borderId="17" xfId="0" applyNumberFormat="1" applyFont="1" applyBorder="1" applyAlignment="1">
      <alignment vertical="center"/>
    </xf>
    <xf numFmtId="166" fontId="28" fillId="0" borderId="17" xfId="0" applyNumberFormat="1" applyFont="1" applyBorder="1" applyAlignment="1">
      <alignment vertical="center"/>
    </xf>
    <xf numFmtId="4" fontId="28" fillId="0" borderId="18" xfId="0" applyNumberFormat="1" applyFont="1" applyBorder="1" applyAlignment="1">
      <alignment vertical="center"/>
    </xf>
    <xf numFmtId="0" fontId="6" fillId="0" borderId="0" xfId="0" applyFont="1" applyBorder="1" applyAlignment="1">
      <alignment horizontal="left" vertical="center"/>
    </xf>
    <xf numFmtId="164" fontId="20" fillId="4" borderId="11" xfId="0" applyNumberFormat="1" applyFont="1" applyFill="1" applyBorder="1" applyAlignment="1" applyProtection="1">
      <alignment horizontal="center" vertical="center"/>
      <protection locked="0"/>
    </xf>
    <xf numFmtId="0" fontId="20" fillId="4" borderId="12" xfId="0" applyFont="1" applyFill="1" applyBorder="1" applyAlignment="1" applyProtection="1">
      <alignment horizontal="center" vertical="center"/>
      <protection locked="0"/>
    </xf>
    <xf numFmtId="4" fontId="20" fillId="0" borderId="13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164" fontId="20" fillId="4" borderId="14" xfId="0" applyNumberFormat="1" applyFont="1" applyFill="1" applyBorder="1" applyAlignment="1" applyProtection="1">
      <alignment horizontal="center" vertical="center"/>
      <protection locked="0"/>
    </xf>
    <xf numFmtId="0" fontId="20" fillId="4" borderId="0" xfId="0" applyFont="1" applyFill="1" applyBorder="1" applyAlignment="1" applyProtection="1">
      <alignment horizontal="center" vertical="center"/>
      <protection locked="0"/>
    </xf>
    <xf numFmtId="4" fontId="20" fillId="0" borderId="15" xfId="0" applyNumberFormat="1" applyFont="1" applyBorder="1" applyAlignment="1">
      <alignment vertical="center"/>
    </xf>
    <xf numFmtId="164" fontId="20" fillId="4" borderId="16" xfId="0" applyNumberFormat="1" applyFont="1" applyFill="1" applyBorder="1" applyAlignment="1" applyProtection="1">
      <alignment horizontal="center" vertical="center"/>
      <protection locked="0"/>
    </xf>
    <xf numFmtId="0" fontId="20" fillId="4" borderId="17" xfId="0" applyFont="1" applyFill="1" applyBorder="1" applyAlignment="1" applyProtection="1">
      <alignment horizontal="center" vertical="center"/>
      <protection locked="0"/>
    </xf>
    <xf numFmtId="4" fontId="20" fillId="0" borderId="18" xfId="0" applyNumberFormat="1" applyFont="1" applyBorder="1" applyAlignment="1">
      <alignment vertical="center"/>
    </xf>
    <xf numFmtId="0" fontId="23" fillId="6" borderId="0" xfId="0" applyFont="1" applyFill="1" applyBorder="1" applyAlignment="1">
      <alignment horizontal="left" vertical="center"/>
    </xf>
    <xf numFmtId="0" fontId="0" fillId="6" borderId="0" xfId="0" applyFont="1" applyFill="1" applyBorder="1" applyAlignment="1">
      <alignment vertical="center"/>
    </xf>
    <xf numFmtId="0" fontId="0" fillId="2" borderId="0" xfId="0" applyFill="1" applyProtection="1"/>
    <xf numFmtId="0" fontId="9" fillId="0" borderId="0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right" vertical="center"/>
    </xf>
    <xf numFmtId="0" fontId="3" fillId="6" borderId="8" xfId="0" applyFont="1" applyFill="1" applyBorder="1" applyAlignment="1">
      <alignment horizontal="left" vertical="center"/>
    </xf>
    <xf numFmtId="0" fontId="3" fillId="6" borderId="9" xfId="0" applyFont="1" applyFill="1" applyBorder="1" applyAlignment="1">
      <alignment horizontal="right" vertical="center"/>
    </xf>
    <xf numFmtId="0" fontId="3" fillId="6" borderId="9" xfId="0" applyFont="1" applyFill="1" applyBorder="1" applyAlignment="1">
      <alignment horizontal="center" vertical="center"/>
    </xf>
    <xf numFmtId="0" fontId="29" fillId="0" borderId="0" xfId="0" applyFont="1" applyBorder="1" applyAlignment="1">
      <alignment horizontal="left" vertical="center"/>
    </xf>
    <xf numFmtId="0" fontId="5" fillId="0" borderId="4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vertical="center"/>
    </xf>
    <xf numFmtId="0" fontId="6" fillId="0" borderId="4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5" xfId="0" applyFont="1" applyBorder="1" applyAlignment="1">
      <alignment vertical="center"/>
    </xf>
    <xf numFmtId="0" fontId="0" fillId="0" borderId="25" xfId="0" applyFont="1" applyBorder="1" applyAlignment="1">
      <alignment vertical="center"/>
    </xf>
    <xf numFmtId="0" fontId="15" fillId="0" borderId="25" xfId="0" applyFont="1" applyBorder="1" applyAlignment="1">
      <alignment horizontal="center"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6" fillId="0" borderId="0" xfId="0" applyFont="1" applyBorder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vertical="center"/>
      <protection locked="0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  <protection locked="0"/>
    </xf>
    <xf numFmtId="0" fontId="20" fillId="0" borderId="15" xfId="0" applyFont="1" applyBorder="1" applyAlignment="1" applyProtection="1">
      <alignment horizontal="center" vertical="center"/>
      <protection locked="0"/>
    </xf>
    <xf numFmtId="0" fontId="0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0" fillId="0" borderId="16" xfId="0" applyFont="1" applyBorder="1" applyAlignment="1" applyProtection="1">
      <alignment vertical="center"/>
      <protection locked="0"/>
    </xf>
    <xf numFmtId="0" fontId="20" fillId="0" borderId="18" xfId="0" applyFont="1" applyBorder="1" applyAlignment="1" applyProtection="1">
      <alignment horizontal="center" vertical="center"/>
      <protection locked="0"/>
    </xf>
    <xf numFmtId="0" fontId="0" fillId="0" borderId="4" xfId="0" applyFont="1" applyBorder="1" applyAlignment="1">
      <alignment horizontal="center" vertical="center" wrapText="1"/>
    </xf>
    <xf numFmtId="0" fontId="2" fillId="6" borderId="22" xfId="0" applyFont="1" applyFill="1" applyBorder="1" applyAlignment="1">
      <alignment horizontal="center" vertical="center" wrapText="1"/>
    </xf>
    <xf numFmtId="0" fontId="2" fillId="6" borderId="23" xfId="0" applyFont="1" applyFill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166" fontId="31" fillId="0" borderId="12" xfId="0" applyNumberFormat="1" applyFont="1" applyBorder="1" applyAlignment="1"/>
    <xf numFmtId="166" fontId="31" fillId="0" borderId="13" xfId="0" applyNumberFormat="1" applyFont="1" applyBorder="1" applyAlignment="1"/>
    <xf numFmtId="4" fontId="32" fillId="0" borderId="0" xfId="0" applyNumberFormat="1" applyFont="1" applyAlignment="1">
      <alignment vertical="center"/>
    </xf>
    <xf numFmtId="0" fontId="7" fillId="0" borderId="4" xfId="0" applyFont="1" applyBorder="1" applyAlignment="1"/>
    <xf numFmtId="0" fontId="7" fillId="0" borderId="0" xfId="0" applyFont="1" applyBorder="1" applyAlignment="1"/>
    <xf numFmtId="0" fontId="5" fillId="0" borderId="0" xfId="0" applyFont="1" applyBorder="1" applyAlignment="1">
      <alignment horizontal="left"/>
    </xf>
    <xf numFmtId="0" fontId="7" fillId="0" borderId="5" xfId="0" applyFont="1" applyBorder="1" applyAlignment="1"/>
    <xf numFmtId="0" fontId="7" fillId="0" borderId="14" xfId="0" applyFont="1" applyBorder="1" applyAlignment="1"/>
    <xf numFmtId="166" fontId="7" fillId="0" borderId="0" xfId="0" applyNumberFormat="1" applyFont="1" applyBorder="1" applyAlignment="1"/>
    <xf numFmtId="166" fontId="7" fillId="0" borderId="15" xfId="0" applyNumberFormat="1" applyFont="1" applyBorder="1" applyAlignment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Border="1" applyAlignment="1">
      <alignment horizontal="left"/>
    </xf>
    <xf numFmtId="0" fontId="0" fillId="0" borderId="25" xfId="0" applyFont="1" applyBorder="1" applyAlignment="1" applyProtection="1">
      <alignment horizontal="center" vertical="center"/>
      <protection locked="0"/>
    </xf>
    <xf numFmtId="49" fontId="0" fillId="0" borderId="25" xfId="0" applyNumberFormat="1" applyFont="1" applyBorder="1" applyAlignment="1" applyProtection="1">
      <alignment horizontal="left" vertical="center" wrapText="1"/>
      <protection locked="0"/>
    </xf>
    <xf numFmtId="0" fontId="0" fillId="0" borderId="25" xfId="0" applyFont="1" applyBorder="1" applyAlignment="1" applyProtection="1">
      <alignment horizontal="center" vertical="center" wrapText="1"/>
      <protection locked="0"/>
    </xf>
    <xf numFmtId="167" fontId="0" fillId="0" borderId="25" xfId="0" applyNumberFormat="1" applyFont="1" applyBorder="1" applyAlignment="1" applyProtection="1">
      <alignment vertical="center"/>
      <protection locked="0"/>
    </xf>
    <xf numFmtId="0" fontId="1" fillId="4" borderId="25" xfId="0" applyFont="1" applyFill="1" applyBorder="1" applyAlignment="1" applyProtection="1">
      <alignment horizontal="left" vertical="center"/>
      <protection locked="0"/>
    </xf>
    <xf numFmtId="166" fontId="1" fillId="0" borderId="0" xfId="0" applyNumberFormat="1" applyFont="1" applyBorder="1" applyAlignment="1">
      <alignment vertical="center"/>
    </xf>
    <xf numFmtId="166" fontId="1" fillId="0" borderId="15" xfId="0" applyNumberFormat="1" applyFont="1" applyBorder="1" applyAlignment="1">
      <alignment vertical="center"/>
    </xf>
    <xf numFmtId="0" fontId="33" fillId="0" borderId="25" xfId="0" applyFont="1" applyBorder="1" applyAlignment="1" applyProtection="1">
      <alignment horizontal="center" vertical="center"/>
      <protection locked="0"/>
    </xf>
    <xf numFmtId="49" fontId="33" fillId="0" borderId="25" xfId="0" applyNumberFormat="1" applyFont="1" applyBorder="1" applyAlignment="1" applyProtection="1">
      <alignment horizontal="left" vertical="center" wrapText="1"/>
      <protection locked="0"/>
    </xf>
    <xf numFmtId="0" fontId="33" fillId="0" borderId="25" xfId="0" applyFont="1" applyBorder="1" applyAlignment="1" applyProtection="1">
      <alignment horizontal="center" vertical="center" wrapText="1"/>
      <protection locked="0"/>
    </xf>
    <xf numFmtId="167" fontId="33" fillId="0" borderId="25" xfId="0" applyNumberFormat="1" applyFont="1" applyBorder="1" applyAlignment="1" applyProtection="1">
      <alignment vertical="center"/>
      <protection locked="0"/>
    </xf>
    <xf numFmtId="0" fontId="0" fillId="0" borderId="14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164" fontId="1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6" fillId="0" borderId="0" xfId="0" applyFont="1" applyAlignment="1">
      <alignment horizontal="left" vertical="center" wrapText="1"/>
    </xf>
    <xf numFmtId="0" fontId="16" fillId="0" borderId="0" xfId="0" applyFont="1" applyAlignment="1">
      <alignment horizontal="left" vertical="center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4" fontId="9" fillId="0" borderId="0" xfId="0" applyNumberFormat="1" applyFont="1" applyBorder="1" applyAlignment="1">
      <alignment vertical="center"/>
    </xf>
    <xf numFmtId="0" fontId="0" fillId="0" borderId="0" xfId="0" applyBorder="1"/>
    <xf numFmtId="4" fontId="18" fillId="0" borderId="7" xfId="0" applyNumberFormat="1" applyFont="1" applyBorder="1" applyAlignment="1">
      <alignment vertical="center"/>
    </xf>
    <xf numFmtId="0" fontId="0" fillId="0" borderId="7" xfId="0" applyFont="1" applyBorder="1" applyAlignment="1">
      <alignment vertical="center"/>
    </xf>
    <xf numFmtId="4" fontId="16" fillId="0" borderId="0" xfId="0" applyNumberFormat="1" applyFont="1" applyBorder="1" applyAlignment="1">
      <alignment vertical="center"/>
    </xf>
    <xf numFmtId="0" fontId="12" fillId="0" borderId="0" xfId="0" applyFont="1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Border="1" applyAlignment="1">
      <alignment horizontal="left" vertical="center"/>
    </xf>
    <xf numFmtId="0" fontId="12" fillId="3" borderId="0" xfId="0" applyFont="1" applyFill="1" applyAlignment="1">
      <alignment horizontal="center" vertical="center"/>
    </xf>
    <xf numFmtId="0" fontId="0" fillId="0" borderId="0" xfId="0"/>
    <xf numFmtId="0" fontId="2" fillId="0" borderId="0" xfId="0" applyFont="1" applyBorder="1" applyAlignment="1">
      <alignment horizontal="left" vertical="center"/>
    </xf>
    <xf numFmtId="4" fontId="6" fillId="0" borderId="0" xfId="0" applyNumberFormat="1" applyFont="1" applyBorder="1" applyAlignment="1">
      <alignment vertical="center"/>
    </xf>
    <xf numFmtId="4" fontId="27" fillId="0" borderId="0" xfId="0" applyNumberFormat="1" applyFont="1" applyBorder="1" applyAlignment="1">
      <alignment vertical="center"/>
    </xf>
    <xf numFmtId="0" fontId="27" fillId="0" borderId="0" xfId="0" applyFont="1" applyBorder="1" applyAlignment="1">
      <alignment vertical="center"/>
    </xf>
    <xf numFmtId="4" fontId="6" fillId="4" borderId="0" xfId="0" applyNumberFormat="1" applyFont="1" applyFill="1" applyBorder="1" applyAlignment="1" applyProtection="1">
      <alignment vertical="center"/>
      <protection locked="0"/>
    </xf>
    <xf numFmtId="4" fontId="23" fillId="0" borderId="0" xfId="0" applyNumberFormat="1" applyFont="1" applyBorder="1" applyAlignment="1">
      <alignment horizontal="right" vertical="center"/>
    </xf>
    <xf numFmtId="4" fontId="23" fillId="0" borderId="0" xfId="0" applyNumberFormat="1" applyFont="1" applyBorder="1" applyAlignment="1">
      <alignment vertical="center"/>
    </xf>
    <xf numFmtId="4" fontId="23" fillId="6" borderId="0" xfId="0" applyNumberFormat="1" applyFont="1" applyFill="1" applyBorder="1" applyAlignment="1">
      <alignment vertical="center"/>
    </xf>
    <xf numFmtId="0" fontId="3" fillId="0" borderId="0" xfId="0" applyFont="1" applyBorder="1" applyAlignment="1">
      <alignment horizontal="left" vertical="top" wrapText="1"/>
    </xf>
    <xf numFmtId="0" fontId="3" fillId="5" borderId="9" xfId="0" applyFont="1" applyFill="1" applyBorder="1" applyAlignment="1">
      <alignment horizontal="left" vertical="center"/>
    </xf>
    <xf numFmtId="0" fontId="0" fillId="5" borderId="9" xfId="0" applyFont="1" applyFill="1" applyBorder="1" applyAlignment="1">
      <alignment vertical="center"/>
    </xf>
    <xf numFmtId="4" fontId="3" fillId="5" borderId="9" xfId="0" applyNumberFormat="1" applyFont="1" applyFill="1" applyBorder="1" applyAlignment="1">
      <alignment vertical="center"/>
    </xf>
    <xf numFmtId="0" fontId="0" fillId="5" borderId="10" xfId="0" applyFont="1" applyFill="1" applyBorder="1" applyAlignment="1">
      <alignment vertical="center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vertical="center"/>
    </xf>
    <xf numFmtId="0" fontId="2" fillId="6" borderId="8" xfId="0" applyFont="1" applyFill="1" applyBorder="1" applyAlignment="1">
      <alignment horizontal="center" vertical="center"/>
    </xf>
    <xf numFmtId="0" fontId="2" fillId="6" borderId="9" xfId="0" applyFont="1" applyFill="1" applyBorder="1" applyAlignment="1">
      <alignment horizontal="left" vertical="center"/>
    </xf>
    <xf numFmtId="0" fontId="2" fillId="6" borderId="9" xfId="0" applyFont="1" applyFill="1" applyBorder="1" applyAlignment="1">
      <alignment horizontal="center" vertical="center"/>
    </xf>
    <xf numFmtId="0" fontId="26" fillId="0" borderId="0" xfId="0" applyFont="1" applyBorder="1" applyAlignment="1">
      <alignment horizontal="left" vertical="center" wrapText="1"/>
    </xf>
    <xf numFmtId="0" fontId="6" fillId="4" borderId="0" xfId="0" applyFont="1" applyFill="1" applyBorder="1" applyAlignment="1" applyProtection="1">
      <alignment horizontal="left" vertical="center"/>
      <protection locked="0"/>
    </xf>
    <xf numFmtId="0" fontId="6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vertical="center"/>
    </xf>
    <xf numFmtId="0" fontId="22" fillId="0" borderId="11" xfId="0" applyFont="1" applyBorder="1" applyAlignment="1">
      <alignment horizontal="center" vertical="center"/>
    </xf>
    <xf numFmtId="0" fontId="22" fillId="0" borderId="12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2" fillId="6" borderId="10" xfId="0" applyFont="1" applyFill="1" applyBorder="1" applyAlignment="1">
      <alignment horizontal="left" vertical="center"/>
    </xf>
    <xf numFmtId="0" fontId="0" fillId="0" borderId="25" xfId="0" applyFont="1" applyBorder="1" applyAlignment="1" applyProtection="1">
      <alignment horizontal="left" vertical="center" wrapText="1"/>
      <protection locked="0"/>
    </xf>
    <xf numFmtId="4" fontId="0" fillId="0" borderId="25" xfId="0" applyNumberFormat="1" applyFont="1" applyBorder="1" applyAlignment="1" applyProtection="1">
      <alignment vertical="center"/>
      <protection locked="0"/>
    </xf>
    <xf numFmtId="4" fontId="6" fillId="0" borderId="23" xfId="0" applyNumberFormat="1" applyFont="1" applyBorder="1" applyAlignment="1"/>
    <xf numFmtId="4" fontId="6" fillId="0" borderId="23" xfId="0" applyNumberFormat="1" applyFont="1" applyBorder="1" applyAlignment="1">
      <alignment vertical="center"/>
    </xf>
    <xf numFmtId="4" fontId="5" fillId="0" borderId="12" xfId="0" applyNumberFormat="1" applyFont="1" applyBorder="1" applyAlignment="1"/>
    <xf numFmtId="4" fontId="5" fillId="0" borderId="12" xfId="0" applyNumberFormat="1" applyFont="1" applyBorder="1" applyAlignment="1">
      <alignment vertical="center"/>
    </xf>
    <xf numFmtId="4" fontId="6" fillId="0" borderId="17" xfId="0" applyNumberFormat="1" applyFont="1" applyBorder="1" applyAlignment="1"/>
    <xf numFmtId="4" fontId="6" fillId="0" borderId="17" xfId="0" applyNumberFormat="1" applyFont="1" applyBorder="1" applyAlignment="1">
      <alignment vertical="center"/>
    </xf>
    <xf numFmtId="4" fontId="0" fillId="4" borderId="25" xfId="0" applyNumberFormat="1" applyFont="1" applyFill="1" applyBorder="1" applyAlignment="1" applyProtection="1">
      <alignment vertical="center"/>
      <protection locked="0"/>
    </xf>
    <xf numFmtId="4" fontId="33" fillId="4" borderId="25" xfId="0" applyNumberFormat="1" applyFont="1" applyFill="1" applyBorder="1" applyAlignment="1" applyProtection="1">
      <alignment vertical="center"/>
      <protection locked="0"/>
    </xf>
    <xf numFmtId="4" fontId="33" fillId="0" borderId="25" xfId="0" applyNumberFormat="1" applyFont="1" applyBorder="1" applyAlignment="1" applyProtection="1">
      <alignment vertical="center"/>
      <protection locked="0"/>
    </xf>
    <xf numFmtId="0" fontId="33" fillId="0" borderId="25" xfId="0" applyFont="1" applyBorder="1" applyAlignment="1" applyProtection="1">
      <alignment horizontal="left" vertical="center" wrapText="1"/>
      <protection locked="0"/>
    </xf>
    <xf numFmtId="4" fontId="18" fillId="0" borderId="0" xfId="0" applyNumberFormat="1" applyFont="1" applyBorder="1" applyAlignment="1">
      <alignment vertical="center"/>
    </xf>
    <xf numFmtId="0" fontId="0" fillId="0" borderId="0" xfId="0" applyFont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4" fontId="3" fillId="6" borderId="9" xfId="0" applyNumberFormat="1" applyFont="1" applyFill="1" applyBorder="1" applyAlignment="1">
      <alignment vertical="center"/>
    </xf>
    <xf numFmtId="4" fontId="3" fillId="6" borderId="10" xfId="0" applyNumberFormat="1" applyFont="1" applyFill="1" applyBorder="1" applyAlignment="1">
      <alignment vertical="center"/>
    </xf>
    <xf numFmtId="0" fontId="15" fillId="0" borderId="0" xfId="0" applyFont="1" applyBorder="1" applyAlignment="1">
      <alignment horizontal="left" vertical="center" wrapText="1"/>
    </xf>
    <xf numFmtId="0" fontId="15" fillId="0" borderId="0" xfId="0" applyFont="1" applyBorder="1" applyAlignment="1">
      <alignment horizontal="left" vertical="center"/>
    </xf>
    <xf numFmtId="165" fontId="2" fillId="0" borderId="0" xfId="0" applyNumberFormat="1" applyFont="1" applyBorder="1" applyAlignment="1">
      <alignment horizontal="left" vertical="center"/>
    </xf>
    <xf numFmtId="0" fontId="2" fillId="6" borderId="0" xfId="0" applyFont="1" applyFill="1" applyBorder="1" applyAlignment="1">
      <alignment horizontal="center" vertical="center"/>
    </xf>
    <xf numFmtId="0" fontId="0" fillId="6" borderId="0" xfId="0" applyFont="1" applyFill="1" applyBorder="1" applyAlignment="1">
      <alignment vertical="center"/>
    </xf>
    <xf numFmtId="4" fontId="29" fillId="0" borderId="0" xfId="0" applyNumberFormat="1" applyFont="1" applyBorder="1" applyAlignment="1">
      <alignment vertical="center"/>
    </xf>
    <xf numFmtId="4" fontId="5" fillId="0" borderId="0" xfId="0" applyNumberFormat="1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4" fontId="30" fillId="0" borderId="0" xfId="0" applyNumberFormat="1" applyFont="1" applyBorder="1" applyAlignment="1">
      <alignment vertical="center"/>
    </xf>
    <xf numFmtId="0" fontId="6" fillId="0" borderId="0" xfId="0" applyFont="1" applyBorder="1" applyAlignment="1" applyProtection="1">
      <alignment horizontal="left" vertical="center"/>
      <protection locked="0"/>
    </xf>
    <xf numFmtId="4" fontId="6" fillId="0" borderId="0" xfId="0" applyNumberFormat="1" applyFont="1" applyBorder="1" applyAlignment="1" applyProtection="1">
      <alignment vertical="center"/>
      <protection locked="0"/>
    </xf>
    <xf numFmtId="0" fontId="2" fillId="6" borderId="23" xfId="0" applyFont="1" applyFill="1" applyBorder="1" applyAlignment="1">
      <alignment horizontal="center" vertical="center" wrapText="1"/>
    </xf>
    <xf numFmtId="0" fontId="2" fillId="6" borderId="24" xfId="0" applyFont="1" applyFill="1" applyBorder="1" applyAlignment="1">
      <alignment horizontal="center" vertical="center" wrapText="1"/>
    </xf>
    <xf numFmtId="4" fontId="23" fillId="0" borderId="12" xfId="0" applyNumberFormat="1" applyFont="1" applyBorder="1" applyAlignment="1"/>
    <xf numFmtId="4" fontId="3" fillId="0" borderId="12" xfId="0" applyNumberFormat="1" applyFont="1" applyBorder="1" applyAlignment="1">
      <alignment vertical="center"/>
    </xf>
    <xf numFmtId="4" fontId="5" fillId="0" borderId="0" xfId="0" applyNumberFormat="1" applyFont="1" applyBorder="1" applyAlignment="1"/>
    <xf numFmtId="0" fontId="11" fillId="2" borderId="0" xfId="1" applyFont="1" applyFill="1" applyAlignment="1" applyProtection="1">
      <alignment horizontal="center" vertical="center"/>
    </xf>
    <xf numFmtId="165" fontId="2" fillId="4" borderId="0" xfId="0" applyNumberFormat="1" applyFont="1" applyFill="1" applyBorder="1" applyAlignment="1" applyProtection="1">
      <alignment horizontal="left" vertical="center"/>
      <protection locked="0"/>
    </xf>
    <xf numFmtId="0" fontId="2" fillId="4" borderId="0" xfId="0" applyFont="1" applyFill="1" applyBorder="1" applyAlignment="1" applyProtection="1">
      <alignment horizontal="left" vertical="center"/>
      <protection locked="0"/>
    </xf>
    <xf numFmtId="0" fontId="2" fillId="4" borderId="0" xfId="0" applyFont="1" applyFill="1" applyBorder="1" applyAlignment="1">
      <alignment horizontal="left" vertical="center"/>
    </xf>
    <xf numFmtId="0" fontId="34" fillId="0" borderId="12" xfId="0" applyFont="1" applyBorder="1" applyAlignment="1">
      <alignment vertical="center" wrapText="1"/>
    </xf>
    <xf numFmtId="0" fontId="0" fillId="0" borderId="12" xfId="0" applyFont="1" applyBorder="1" applyAlignment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K98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5" customWidth="1"/>
    <col min="34" max="34" width="3.33203125" customWidth="1"/>
    <col min="35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.6640625" customWidth="1"/>
    <col min="44" max="44" width="13.6640625" customWidth="1"/>
    <col min="45" max="46" width="25.83203125" hidden="1" customWidth="1"/>
    <col min="47" max="47" width="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89" width="9.33203125" hidden="1"/>
  </cols>
  <sheetData>
    <row r="1" spans="1:73" ht="21.4" customHeight="1">
      <c r="A1" s="10" t="s">
        <v>0</v>
      </c>
      <c r="B1" s="11"/>
      <c r="C1" s="11"/>
      <c r="D1" s="12" t="s">
        <v>1</v>
      </c>
      <c r="E1" s="11"/>
      <c r="F1" s="11"/>
      <c r="G1" s="11"/>
      <c r="H1" s="11"/>
      <c r="I1" s="11"/>
      <c r="J1" s="11"/>
      <c r="K1" s="13" t="s">
        <v>2</v>
      </c>
      <c r="L1" s="13"/>
      <c r="M1" s="13"/>
      <c r="N1" s="13"/>
      <c r="O1" s="13"/>
      <c r="P1" s="13"/>
      <c r="Q1" s="13"/>
      <c r="R1" s="13"/>
      <c r="S1" s="13"/>
      <c r="T1" s="11"/>
      <c r="U1" s="11"/>
      <c r="V1" s="11"/>
      <c r="W1" s="13" t="s">
        <v>3</v>
      </c>
      <c r="X1" s="13"/>
      <c r="Y1" s="13"/>
      <c r="Z1" s="13"/>
      <c r="AA1" s="13"/>
      <c r="AB1" s="13"/>
      <c r="AC1" s="13"/>
      <c r="AD1" s="13"/>
      <c r="AE1" s="13"/>
      <c r="AF1" s="13"/>
      <c r="AG1" s="11"/>
      <c r="AH1" s="11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5" t="s">
        <v>4</v>
      </c>
      <c r="BB1" s="15" t="s">
        <v>5</v>
      </c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  <c r="BO1" s="14"/>
      <c r="BP1" s="14"/>
      <c r="BQ1" s="14"/>
      <c r="BR1" s="14"/>
      <c r="BT1" s="16" t="s">
        <v>6</v>
      </c>
      <c r="BU1" s="16" t="s">
        <v>6</v>
      </c>
    </row>
    <row r="2" spans="1:73" ht="36.950000000000003" customHeight="1">
      <c r="C2" s="185" t="s">
        <v>7</v>
      </c>
      <c r="D2" s="186"/>
      <c r="E2" s="186"/>
      <c r="F2" s="186"/>
      <c r="G2" s="186"/>
      <c r="H2" s="186"/>
      <c r="I2" s="186"/>
      <c r="J2" s="186"/>
      <c r="K2" s="186"/>
      <c r="L2" s="186"/>
      <c r="M2" s="186"/>
      <c r="N2" s="186"/>
      <c r="O2" s="186"/>
      <c r="P2" s="186"/>
      <c r="Q2" s="186"/>
      <c r="R2" s="186"/>
      <c r="S2" s="186"/>
      <c r="T2" s="186"/>
      <c r="U2" s="186"/>
      <c r="V2" s="186"/>
      <c r="W2" s="186"/>
      <c r="X2" s="186"/>
      <c r="Y2" s="186"/>
      <c r="Z2" s="186"/>
      <c r="AA2" s="186"/>
      <c r="AB2" s="186"/>
      <c r="AC2" s="186"/>
      <c r="AD2" s="186"/>
      <c r="AE2" s="186"/>
      <c r="AF2" s="186"/>
      <c r="AG2" s="186"/>
      <c r="AH2" s="186"/>
      <c r="AI2" s="186"/>
      <c r="AJ2" s="186"/>
      <c r="AK2" s="186"/>
      <c r="AL2" s="186"/>
      <c r="AM2" s="186"/>
      <c r="AN2" s="186"/>
      <c r="AO2" s="186"/>
      <c r="AP2" s="186"/>
      <c r="AR2" s="189" t="s">
        <v>8</v>
      </c>
      <c r="AS2" s="190"/>
      <c r="AT2" s="190"/>
      <c r="AU2" s="190"/>
      <c r="AV2" s="190"/>
      <c r="AW2" s="190"/>
      <c r="AX2" s="190"/>
      <c r="AY2" s="190"/>
      <c r="AZ2" s="190"/>
      <c r="BA2" s="190"/>
      <c r="BB2" s="190"/>
      <c r="BC2" s="190"/>
      <c r="BD2" s="190"/>
      <c r="BE2" s="190"/>
      <c r="BS2" s="18" t="s">
        <v>9</v>
      </c>
      <c r="BT2" s="18" t="s">
        <v>10</v>
      </c>
    </row>
    <row r="3" spans="1:73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1"/>
      <c r="BS3" s="18" t="s">
        <v>11</v>
      </c>
      <c r="BT3" s="18" t="s">
        <v>12</v>
      </c>
    </row>
    <row r="4" spans="1:73" ht="36.950000000000003" customHeight="1">
      <c r="B4" s="22"/>
      <c r="C4" s="187" t="s">
        <v>13</v>
      </c>
      <c r="D4" s="188"/>
      <c r="E4" s="188"/>
      <c r="F4" s="188"/>
      <c r="G4" s="188"/>
      <c r="H4" s="188"/>
      <c r="I4" s="188"/>
      <c r="J4" s="188"/>
      <c r="K4" s="188"/>
      <c r="L4" s="188"/>
      <c r="M4" s="188"/>
      <c r="N4" s="188"/>
      <c r="O4" s="188"/>
      <c r="P4" s="188"/>
      <c r="Q4" s="188"/>
      <c r="R4" s="188"/>
      <c r="S4" s="188"/>
      <c r="T4" s="188"/>
      <c r="U4" s="188"/>
      <c r="V4" s="188"/>
      <c r="W4" s="188"/>
      <c r="X4" s="188"/>
      <c r="Y4" s="188"/>
      <c r="Z4" s="188"/>
      <c r="AA4" s="188"/>
      <c r="AB4" s="188"/>
      <c r="AC4" s="188"/>
      <c r="AD4" s="188"/>
      <c r="AE4" s="188"/>
      <c r="AF4" s="188"/>
      <c r="AG4" s="188"/>
      <c r="AH4" s="188"/>
      <c r="AI4" s="188"/>
      <c r="AJ4" s="188"/>
      <c r="AK4" s="188"/>
      <c r="AL4" s="188"/>
      <c r="AM4" s="188"/>
      <c r="AN4" s="188"/>
      <c r="AO4" s="188"/>
      <c r="AP4" s="188"/>
      <c r="AQ4" s="23"/>
      <c r="AS4" s="17" t="s">
        <v>14</v>
      </c>
      <c r="BE4" s="24" t="s">
        <v>15</v>
      </c>
      <c r="BS4" s="18" t="s">
        <v>16</v>
      </c>
    </row>
    <row r="5" spans="1:73" ht="14.45" customHeight="1">
      <c r="B5" s="22"/>
      <c r="C5" s="25"/>
      <c r="D5" s="26" t="s">
        <v>17</v>
      </c>
      <c r="E5" s="25"/>
      <c r="F5" s="25"/>
      <c r="G5" s="25"/>
      <c r="H5" s="25"/>
      <c r="I5" s="25"/>
      <c r="J5" s="25"/>
      <c r="K5" s="191" t="s">
        <v>18</v>
      </c>
      <c r="L5" s="181"/>
      <c r="M5" s="181"/>
      <c r="N5" s="181"/>
      <c r="O5" s="181"/>
      <c r="P5" s="181"/>
      <c r="Q5" s="181"/>
      <c r="R5" s="181"/>
      <c r="S5" s="181"/>
      <c r="T5" s="181"/>
      <c r="U5" s="181"/>
      <c r="V5" s="181"/>
      <c r="W5" s="181"/>
      <c r="X5" s="181"/>
      <c r="Y5" s="181"/>
      <c r="Z5" s="181"/>
      <c r="AA5" s="181"/>
      <c r="AB5" s="181"/>
      <c r="AC5" s="181"/>
      <c r="AD5" s="181"/>
      <c r="AE5" s="181"/>
      <c r="AF5" s="181"/>
      <c r="AG5" s="181"/>
      <c r="AH5" s="181"/>
      <c r="AI5" s="181"/>
      <c r="AJ5" s="181"/>
      <c r="AK5" s="181"/>
      <c r="AL5" s="181"/>
      <c r="AM5" s="181"/>
      <c r="AN5" s="181"/>
      <c r="AO5" s="181"/>
      <c r="AP5" s="25"/>
      <c r="AQ5" s="23"/>
      <c r="BE5" s="175" t="s">
        <v>19</v>
      </c>
      <c r="BS5" s="18" t="s">
        <v>9</v>
      </c>
    </row>
    <row r="6" spans="1:73" ht="36.950000000000003" customHeight="1">
      <c r="B6" s="22"/>
      <c r="C6" s="25"/>
      <c r="D6" s="28" t="s">
        <v>20</v>
      </c>
      <c r="E6" s="25"/>
      <c r="F6" s="25"/>
      <c r="G6" s="25"/>
      <c r="H6" s="25"/>
      <c r="I6" s="25"/>
      <c r="J6" s="25"/>
      <c r="K6" s="199" t="s">
        <v>21</v>
      </c>
      <c r="L6" s="181"/>
      <c r="M6" s="181"/>
      <c r="N6" s="181"/>
      <c r="O6" s="181"/>
      <c r="P6" s="181"/>
      <c r="Q6" s="181"/>
      <c r="R6" s="181"/>
      <c r="S6" s="181"/>
      <c r="T6" s="181"/>
      <c r="U6" s="181"/>
      <c r="V6" s="181"/>
      <c r="W6" s="181"/>
      <c r="X6" s="181"/>
      <c r="Y6" s="181"/>
      <c r="Z6" s="181"/>
      <c r="AA6" s="181"/>
      <c r="AB6" s="181"/>
      <c r="AC6" s="181"/>
      <c r="AD6" s="181"/>
      <c r="AE6" s="181"/>
      <c r="AF6" s="181"/>
      <c r="AG6" s="181"/>
      <c r="AH6" s="181"/>
      <c r="AI6" s="181"/>
      <c r="AJ6" s="181"/>
      <c r="AK6" s="181"/>
      <c r="AL6" s="181"/>
      <c r="AM6" s="181"/>
      <c r="AN6" s="181"/>
      <c r="AO6" s="181"/>
      <c r="AP6" s="25"/>
      <c r="AQ6" s="23"/>
      <c r="BE6" s="176"/>
      <c r="BS6" s="18" t="s">
        <v>9</v>
      </c>
    </row>
    <row r="7" spans="1:73" ht="14.45" customHeight="1">
      <c r="B7" s="22"/>
      <c r="C7" s="25"/>
      <c r="D7" s="29" t="s">
        <v>22</v>
      </c>
      <c r="E7" s="25"/>
      <c r="F7" s="25"/>
      <c r="G7" s="25"/>
      <c r="H7" s="25"/>
      <c r="I7" s="25"/>
      <c r="J7" s="25"/>
      <c r="K7" s="27" t="s">
        <v>5</v>
      </c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29" t="s">
        <v>23</v>
      </c>
      <c r="AL7" s="25"/>
      <c r="AM7" s="25"/>
      <c r="AN7" s="27" t="s">
        <v>5</v>
      </c>
      <c r="AO7" s="25"/>
      <c r="AP7" s="25"/>
      <c r="AQ7" s="23"/>
      <c r="BE7" s="176"/>
      <c r="BS7" s="18" t="s">
        <v>9</v>
      </c>
    </row>
    <row r="8" spans="1:73" ht="14.45" customHeight="1">
      <c r="B8" s="22"/>
      <c r="C8" s="25"/>
      <c r="D8" s="29" t="s">
        <v>24</v>
      </c>
      <c r="E8" s="25"/>
      <c r="F8" s="25"/>
      <c r="G8" s="25"/>
      <c r="H8" s="25"/>
      <c r="I8" s="25"/>
      <c r="J8" s="25"/>
      <c r="K8" s="27" t="s">
        <v>25</v>
      </c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29" t="s">
        <v>26</v>
      </c>
      <c r="AL8" s="25"/>
      <c r="AM8" s="25"/>
      <c r="AN8" s="30" t="s">
        <v>27</v>
      </c>
      <c r="AO8" s="25"/>
      <c r="AP8" s="25"/>
      <c r="AQ8" s="23"/>
      <c r="BE8" s="176"/>
      <c r="BS8" s="18" t="s">
        <v>9</v>
      </c>
    </row>
    <row r="9" spans="1:73" ht="14.45" customHeight="1">
      <c r="B9" s="22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  <c r="AD9" s="25"/>
      <c r="AE9" s="25"/>
      <c r="AF9" s="25"/>
      <c r="AG9" s="25"/>
      <c r="AH9" s="25"/>
      <c r="AI9" s="25"/>
      <c r="AJ9" s="25"/>
      <c r="AK9" s="25"/>
      <c r="AL9" s="25"/>
      <c r="AM9" s="25"/>
      <c r="AN9" s="25"/>
      <c r="AO9" s="25"/>
      <c r="AP9" s="25"/>
      <c r="AQ9" s="23"/>
      <c r="BE9" s="176"/>
      <c r="BS9" s="18" t="s">
        <v>9</v>
      </c>
    </row>
    <row r="10" spans="1:73" ht="14.45" customHeight="1">
      <c r="B10" s="22"/>
      <c r="C10" s="25"/>
      <c r="D10" s="29" t="s">
        <v>28</v>
      </c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  <c r="AJ10" s="25"/>
      <c r="AK10" s="29" t="s">
        <v>29</v>
      </c>
      <c r="AL10" s="25"/>
      <c r="AM10" s="25"/>
      <c r="AN10" s="27" t="s">
        <v>5</v>
      </c>
      <c r="AO10" s="25"/>
      <c r="AP10" s="25"/>
      <c r="AQ10" s="23"/>
      <c r="BE10" s="176"/>
      <c r="BS10" s="18" t="s">
        <v>9</v>
      </c>
    </row>
    <row r="11" spans="1:73" ht="18.399999999999999" customHeight="1">
      <c r="B11" s="22"/>
      <c r="C11" s="25"/>
      <c r="D11" s="25"/>
      <c r="E11" s="27" t="s">
        <v>30</v>
      </c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25"/>
      <c r="W11" s="25"/>
      <c r="X11" s="25"/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29" t="s">
        <v>31</v>
      </c>
      <c r="AL11" s="25"/>
      <c r="AM11" s="25"/>
      <c r="AN11" s="27" t="s">
        <v>5</v>
      </c>
      <c r="AO11" s="25"/>
      <c r="AP11" s="25"/>
      <c r="AQ11" s="23"/>
      <c r="BE11" s="176"/>
      <c r="BS11" s="18" t="s">
        <v>9</v>
      </c>
    </row>
    <row r="12" spans="1:73" ht="6.95" customHeight="1">
      <c r="B12" s="22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3"/>
      <c r="BE12" s="176"/>
      <c r="BS12" s="18" t="s">
        <v>9</v>
      </c>
    </row>
    <row r="13" spans="1:73" ht="14.45" customHeight="1">
      <c r="B13" s="22"/>
      <c r="C13" s="25"/>
      <c r="D13" s="29" t="s">
        <v>32</v>
      </c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29" t="s">
        <v>29</v>
      </c>
      <c r="AL13" s="25"/>
      <c r="AM13" s="25"/>
      <c r="AN13" s="31" t="s">
        <v>33</v>
      </c>
      <c r="AO13" s="25"/>
      <c r="AP13" s="25"/>
      <c r="AQ13" s="23"/>
      <c r="BE13" s="176"/>
      <c r="BS13" s="18" t="s">
        <v>9</v>
      </c>
    </row>
    <row r="14" spans="1:73">
      <c r="B14" s="22"/>
      <c r="C14" s="25"/>
      <c r="D14" s="25"/>
      <c r="E14" s="177" t="s">
        <v>33</v>
      </c>
      <c r="F14" s="178"/>
      <c r="G14" s="178"/>
      <c r="H14" s="178"/>
      <c r="I14" s="178"/>
      <c r="J14" s="178"/>
      <c r="K14" s="178"/>
      <c r="L14" s="178"/>
      <c r="M14" s="178"/>
      <c r="N14" s="178"/>
      <c r="O14" s="178"/>
      <c r="P14" s="178"/>
      <c r="Q14" s="178"/>
      <c r="R14" s="178"/>
      <c r="S14" s="178"/>
      <c r="T14" s="178"/>
      <c r="U14" s="178"/>
      <c r="V14" s="178"/>
      <c r="W14" s="178"/>
      <c r="X14" s="178"/>
      <c r="Y14" s="178"/>
      <c r="Z14" s="178"/>
      <c r="AA14" s="178"/>
      <c r="AB14" s="178"/>
      <c r="AC14" s="178"/>
      <c r="AD14" s="178"/>
      <c r="AE14" s="178"/>
      <c r="AF14" s="178"/>
      <c r="AG14" s="178"/>
      <c r="AH14" s="178"/>
      <c r="AI14" s="178"/>
      <c r="AJ14" s="178"/>
      <c r="AK14" s="29" t="s">
        <v>31</v>
      </c>
      <c r="AL14" s="25"/>
      <c r="AM14" s="25"/>
      <c r="AN14" s="31" t="s">
        <v>33</v>
      </c>
      <c r="AO14" s="25"/>
      <c r="AP14" s="25"/>
      <c r="AQ14" s="23"/>
      <c r="BE14" s="176"/>
      <c r="BS14" s="18" t="s">
        <v>9</v>
      </c>
    </row>
    <row r="15" spans="1:73" ht="6.95" customHeight="1">
      <c r="B15" s="22"/>
      <c r="C15" s="25"/>
      <c r="D15" s="25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3"/>
      <c r="BE15" s="176"/>
      <c r="BS15" s="18" t="s">
        <v>6</v>
      </c>
    </row>
    <row r="16" spans="1:73" ht="14.45" customHeight="1">
      <c r="B16" s="22"/>
      <c r="C16" s="25"/>
      <c r="D16" s="29" t="s">
        <v>34</v>
      </c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29" t="s">
        <v>29</v>
      </c>
      <c r="AL16" s="25"/>
      <c r="AM16" s="25"/>
      <c r="AN16" s="27" t="s">
        <v>5</v>
      </c>
      <c r="AO16" s="25"/>
      <c r="AP16" s="25"/>
      <c r="AQ16" s="23"/>
      <c r="BE16" s="176"/>
      <c r="BS16" s="18" t="s">
        <v>6</v>
      </c>
    </row>
    <row r="17" spans="2:71" ht="18.399999999999999" customHeight="1">
      <c r="B17" s="22"/>
      <c r="C17" s="25"/>
      <c r="D17" s="25"/>
      <c r="E17" s="27" t="s">
        <v>35</v>
      </c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29" t="s">
        <v>31</v>
      </c>
      <c r="AL17" s="25"/>
      <c r="AM17" s="25"/>
      <c r="AN17" s="27" t="s">
        <v>5</v>
      </c>
      <c r="AO17" s="25"/>
      <c r="AP17" s="25"/>
      <c r="AQ17" s="23"/>
      <c r="BE17" s="176"/>
      <c r="BS17" s="18" t="s">
        <v>6</v>
      </c>
    </row>
    <row r="18" spans="2:71" ht="6.95" customHeight="1">
      <c r="B18" s="22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25"/>
      <c r="AL18" s="25"/>
      <c r="AM18" s="25"/>
      <c r="AN18" s="25"/>
      <c r="AO18" s="25"/>
      <c r="AP18" s="25"/>
      <c r="AQ18" s="23"/>
      <c r="BE18" s="176"/>
      <c r="BS18" s="18" t="s">
        <v>11</v>
      </c>
    </row>
    <row r="19" spans="2:71" ht="14.45" customHeight="1">
      <c r="B19" s="22"/>
      <c r="C19" s="25"/>
      <c r="D19" s="29" t="s">
        <v>36</v>
      </c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9" t="s">
        <v>29</v>
      </c>
      <c r="AL19" s="25"/>
      <c r="AM19" s="25"/>
      <c r="AN19" s="27" t="s">
        <v>5</v>
      </c>
      <c r="AO19" s="25"/>
      <c r="AP19" s="25"/>
      <c r="AQ19" s="23"/>
      <c r="BE19" s="176"/>
      <c r="BS19" s="18" t="s">
        <v>11</v>
      </c>
    </row>
    <row r="20" spans="2:71" ht="18.399999999999999" customHeight="1">
      <c r="B20" s="22"/>
      <c r="C20" s="25"/>
      <c r="D20" s="25"/>
      <c r="E20" s="27" t="s">
        <v>37</v>
      </c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  <c r="AD20" s="25"/>
      <c r="AE20" s="25"/>
      <c r="AF20" s="25"/>
      <c r="AG20" s="25"/>
      <c r="AH20" s="25"/>
      <c r="AI20" s="25"/>
      <c r="AJ20" s="25"/>
      <c r="AK20" s="29" t="s">
        <v>31</v>
      </c>
      <c r="AL20" s="25"/>
      <c r="AM20" s="25"/>
      <c r="AN20" s="27" t="s">
        <v>5</v>
      </c>
      <c r="AO20" s="25"/>
      <c r="AP20" s="25"/>
      <c r="AQ20" s="23"/>
      <c r="BE20" s="176"/>
    </row>
    <row r="21" spans="2:71" ht="6.95" customHeight="1">
      <c r="B21" s="22"/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3"/>
      <c r="BE21" s="176"/>
    </row>
    <row r="22" spans="2:71">
      <c r="B22" s="22"/>
      <c r="C22" s="25"/>
      <c r="D22" s="29" t="s">
        <v>38</v>
      </c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  <c r="AG22" s="25"/>
      <c r="AH22" s="25"/>
      <c r="AI22" s="25"/>
      <c r="AJ22" s="25"/>
      <c r="AK22" s="25"/>
      <c r="AL22" s="25"/>
      <c r="AM22" s="25"/>
      <c r="AN22" s="25"/>
      <c r="AO22" s="25"/>
      <c r="AP22" s="25"/>
      <c r="AQ22" s="23"/>
      <c r="BE22" s="176"/>
    </row>
    <row r="23" spans="2:71" ht="16.5" customHeight="1">
      <c r="B23" s="22"/>
      <c r="C23" s="25"/>
      <c r="D23" s="25"/>
      <c r="E23" s="179" t="s">
        <v>5</v>
      </c>
      <c r="F23" s="179"/>
      <c r="G23" s="179"/>
      <c r="H23" s="179"/>
      <c r="I23" s="179"/>
      <c r="J23" s="179"/>
      <c r="K23" s="179"/>
      <c r="L23" s="179"/>
      <c r="M23" s="179"/>
      <c r="N23" s="179"/>
      <c r="O23" s="179"/>
      <c r="P23" s="179"/>
      <c r="Q23" s="179"/>
      <c r="R23" s="179"/>
      <c r="S23" s="179"/>
      <c r="T23" s="179"/>
      <c r="U23" s="179"/>
      <c r="V23" s="179"/>
      <c r="W23" s="179"/>
      <c r="X23" s="179"/>
      <c r="Y23" s="179"/>
      <c r="Z23" s="179"/>
      <c r="AA23" s="179"/>
      <c r="AB23" s="179"/>
      <c r="AC23" s="179"/>
      <c r="AD23" s="179"/>
      <c r="AE23" s="179"/>
      <c r="AF23" s="179"/>
      <c r="AG23" s="179"/>
      <c r="AH23" s="179"/>
      <c r="AI23" s="179"/>
      <c r="AJ23" s="179"/>
      <c r="AK23" s="179"/>
      <c r="AL23" s="179"/>
      <c r="AM23" s="179"/>
      <c r="AN23" s="179"/>
      <c r="AO23" s="25"/>
      <c r="AP23" s="25"/>
      <c r="AQ23" s="23"/>
      <c r="BE23" s="176"/>
    </row>
    <row r="24" spans="2:71" ht="6.95" customHeight="1">
      <c r="B24" s="22"/>
      <c r="C24" s="25"/>
      <c r="D24" s="25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  <c r="AL24" s="25"/>
      <c r="AM24" s="25"/>
      <c r="AN24" s="25"/>
      <c r="AO24" s="25"/>
      <c r="AP24" s="25"/>
      <c r="AQ24" s="23"/>
      <c r="BE24" s="176"/>
    </row>
    <row r="25" spans="2:71" ht="6.95" customHeight="1">
      <c r="B25" s="22"/>
      <c r="C25" s="25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25"/>
      <c r="AQ25" s="23"/>
      <c r="BE25" s="176"/>
    </row>
    <row r="26" spans="2:71" ht="14.45" customHeight="1">
      <c r="B26" s="22"/>
      <c r="C26" s="25"/>
      <c r="D26" s="33" t="s">
        <v>39</v>
      </c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  <c r="AD26" s="25"/>
      <c r="AE26" s="25"/>
      <c r="AF26" s="25"/>
      <c r="AG26" s="25"/>
      <c r="AH26" s="25"/>
      <c r="AI26" s="25"/>
      <c r="AJ26" s="25"/>
      <c r="AK26" s="180">
        <f>ROUND(AG87,0)</f>
        <v>0</v>
      </c>
      <c r="AL26" s="181"/>
      <c r="AM26" s="181"/>
      <c r="AN26" s="181"/>
      <c r="AO26" s="181"/>
      <c r="AP26" s="25"/>
      <c r="AQ26" s="23"/>
      <c r="BE26" s="176"/>
    </row>
    <row r="27" spans="2:71" ht="14.45" customHeight="1">
      <c r="B27" s="22"/>
      <c r="C27" s="25"/>
      <c r="D27" s="33" t="s">
        <v>40</v>
      </c>
      <c r="E27" s="25"/>
      <c r="F27" s="25"/>
      <c r="G27" s="25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  <c r="S27" s="25"/>
      <c r="T27" s="25"/>
      <c r="U27" s="25"/>
      <c r="V27" s="25"/>
      <c r="W27" s="25"/>
      <c r="X27" s="25"/>
      <c r="Y27" s="25"/>
      <c r="Z27" s="25"/>
      <c r="AA27" s="25"/>
      <c r="AB27" s="25"/>
      <c r="AC27" s="25"/>
      <c r="AD27" s="25"/>
      <c r="AE27" s="25"/>
      <c r="AF27" s="25"/>
      <c r="AG27" s="25"/>
      <c r="AH27" s="25"/>
      <c r="AI27" s="25"/>
      <c r="AJ27" s="25"/>
      <c r="AK27" s="180">
        <f>ROUND(AG91,0)</f>
        <v>0</v>
      </c>
      <c r="AL27" s="180"/>
      <c r="AM27" s="180"/>
      <c r="AN27" s="180"/>
      <c r="AO27" s="180"/>
      <c r="AP27" s="25"/>
      <c r="AQ27" s="23"/>
      <c r="BE27" s="176"/>
    </row>
    <row r="28" spans="2:71" s="1" customFormat="1" ht="6.95" customHeight="1">
      <c r="B28" s="34"/>
      <c r="C28" s="35"/>
      <c r="D28" s="35"/>
      <c r="E28" s="35"/>
      <c r="F28" s="35"/>
      <c r="G28" s="35"/>
      <c r="H28" s="35"/>
      <c r="I28" s="35"/>
      <c r="J28" s="35"/>
      <c r="K28" s="35"/>
      <c r="L28" s="35"/>
      <c r="M28" s="35"/>
      <c r="N28" s="35"/>
      <c r="O28" s="35"/>
      <c r="P28" s="35"/>
      <c r="Q28" s="35"/>
      <c r="R28" s="35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  <c r="AF28" s="35"/>
      <c r="AG28" s="35"/>
      <c r="AH28" s="35"/>
      <c r="AI28" s="35"/>
      <c r="AJ28" s="35"/>
      <c r="AK28" s="35"/>
      <c r="AL28" s="35"/>
      <c r="AM28" s="35"/>
      <c r="AN28" s="35"/>
      <c r="AO28" s="35"/>
      <c r="AP28" s="35"/>
      <c r="AQ28" s="36"/>
      <c r="BE28" s="176"/>
    </row>
    <row r="29" spans="2:71" s="1" customFormat="1" ht="25.9" customHeight="1">
      <c r="B29" s="34"/>
      <c r="C29" s="35"/>
      <c r="D29" s="37" t="s">
        <v>41</v>
      </c>
      <c r="E29" s="38"/>
      <c r="F29" s="38"/>
      <c r="G29" s="38"/>
      <c r="H29" s="38"/>
      <c r="I29" s="38"/>
      <c r="J29" s="38"/>
      <c r="K29" s="38"/>
      <c r="L29" s="38"/>
      <c r="M29" s="38"/>
      <c r="N29" s="38"/>
      <c r="O29" s="38"/>
      <c r="P29" s="38"/>
      <c r="Q29" s="38"/>
      <c r="R29" s="38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  <c r="AF29" s="38"/>
      <c r="AG29" s="38"/>
      <c r="AH29" s="38"/>
      <c r="AI29" s="38"/>
      <c r="AJ29" s="38"/>
      <c r="AK29" s="182">
        <f>ROUND(AK26+AK27,0)</f>
        <v>0</v>
      </c>
      <c r="AL29" s="183"/>
      <c r="AM29" s="183"/>
      <c r="AN29" s="183"/>
      <c r="AO29" s="183"/>
      <c r="AP29" s="35"/>
      <c r="AQ29" s="36"/>
      <c r="BE29" s="176"/>
    </row>
    <row r="30" spans="2:71" s="1" customFormat="1" ht="6.95" customHeight="1">
      <c r="B30" s="34"/>
      <c r="C30" s="35"/>
      <c r="D30" s="35"/>
      <c r="E30" s="35"/>
      <c r="F30" s="35"/>
      <c r="G30" s="35"/>
      <c r="H30" s="35"/>
      <c r="I30" s="35"/>
      <c r="J30" s="35"/>
      <c r="K30" s="35"/>
      <c r="L30" s="35"/>
      <c r="M30" s="35"/>
      <c r="N30" s="35"/>
      <c r="O30" s="35"/>
      <c r="P30" s="35"/>
      <c r="Q30" s="35"/>
      <c r="R30" s="35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  <c r="AF30" s="35"/>
      <c r="AG30" s="35"/>
      <c r="AH30" s="35"/>
      <c r="AI30" s="35"/>
      <c r="AJ30" s="35"/>
      <c r="AK30" s="35"/>
      <c r="AL30" s="35"/>
      <c r="AM30" s="35"/>
      <c r="AN30" s="35"/>
      <c r="AO30" s="35"/>
      <c r="AP30" s="35"/>
      <c r="AQ30" s="36"/>
      <c r="BE30" s="176"/>
    </row>
    <row r="31" spans="2:71" s="2" customFormat="1" ht="14.45" customHeight="1">
      <c r="B31" s="39"/>
      <c r="C31" s="40"/>
      <c r="D31" s="41" t="s">
        <v>42</v>
      </c>
      <c r="E31" s="40"/>
      <c r="F31" s="41" t="s">
        <v>43</v>
      </c>
      <c r="G31" s="40"/>
      <c r="H31" s="40"/>
      <c r="I31" s="40"/>
      <c r="J31" s="40"/>
      <c r="K31" s="40"/>
      <c r="L31" s="173">
        <v>0.21</v>
      </c>
      <c r="M31" s="174"/>
      <c r="N31" s="174"/>
      <c r="O31" s="174"/>
      <c r="P31" s="40"/>
      <c r="Q31" s="40"/>
      <c r="R31" s="40"/>
      <c r="S31" s="40"/>
      <c r="T31" s="43" t="s">
        <v>44</v>
      </c>
      <c r="U31" s="40"/>
      <c r="V31" s="40"/>
      <c r="W31" s="184">
        <f>ROUND(AZ87+SUM(CD92:CD96),0)</f>
        <v>0</v>
      </c>
      <c r="X31" s="174"/>
      <c r="Y31" s="174"/>
      <c r="Z31" s="174"/>
      <c r="AA31" s="174"/>
      <c r="AB31" s="174"/>
      <c r="AC31" s="174"/>
      <c r="AD31" s="174"/>
      <c r="AE31" s="174"/>
      <c r="AF31" s="40"/>
      <c r="AG31" s="40"/>
      <c r="AH31" s="40"/>
      <c r="AI31" s="40"/>
      <c r="AJ31" s="40"/>
      <c r="AK31" s="184">
        <f>ROUND(AV87+SUM(BY92:BY96),0)</f>
        <v>0</v>
      </c>
      <c r="AL31" s="174"/>
      <c r="AM31" s="174"/>
      <c r="AN31" s="174"/>
      <c r="AO31" s="174"/>
      <c r="AP31" s="40"/>
      <c r="AQ31" s="44"/>
      <c r="BE31" s="176"/>
    </row>
    <row r="32" spans="2:71" s="2" customFormat="1" ht="14.45" customHeight="1">
      <c r="B32" s="39"/>
      <c r="C32" s="40"/>
      <c r="D32" s="40"/>
      <c r="E32" s="40"/>
      <c r="F32" s="41" t="s">
        <v>45</v>
      </c>
      <c r="G32" s="40"/>
      <c r="H32" s="40"/>
      <c r="I32" s="40"/>
      <c r="J32" s="40"/>
      <c r="K32" s="40"/>
      <c r="L32" s="173">
        <v>0.15</v>
      </c>
      <c r="M32" s="174"/>
      <c r="N32" s="174"/>
      <c r="O32" s="174"/>
      <c r="P32" s="40"/>
      <c r="Q32" s="40"/>
      <c r="R32" s="40"/>
      <c r="S32" s="40"/>
      <c r="T32" s="43" t="s">
        <v>44</v>
      </c>
      <c r="U32" s="40"/>
      <c r="V32" s="40"/>
      <c r="W32" s="184">
        <f>ROUND(BA87+SUM(CE92:CE96),0)</f>
        <v>0</v>
      </c>
      <c r="X32" s="174"/>
      <c r="Y32" s="174"/>
      <c r="Z32" s="174"/>
      <c r="AA32" s="174"/>
      <c r="AB32" s="174"/>
      <c r="AC32" s="174"/>
      <c r="AD32" s="174"/>
      <c r="AE32" s="174"/>
      <c r="AF32" s="40"/>
      <c r="AG32" s="40"/>
      <c r="AH32" s="40"/>
      <c r="AI32" s="40"/>
      <c r="AJ32" s="40"/>
      <c r="AK32" s="184">
        <f>ROUND(AW87+SUM(BZ92:BZ96),0)</f>
        <v>0</v>
      </c>
      <c r="AL32" s="174"/>
      <c r="AM32" s="174"/>
      <c r="AN32" s="174"/>
      <c r="AO32" s="174"/>
      <c r="AP32" s="40"/>
      <c r="AQ32" s="44"/>
      <c r="BE32" s="176"/>
    </row>
    <row r="33" spans="2:57" s="2" customFormat="1" ht="14.45" hidden="1" customHeight="1">
      <c r="B33" s="39"/>
      <c r="C33" s="40"/>
      <c r="D33" s="40"/>
      <c r="E33" s="40"/>
      <c r="F33" s="41" t="s">
        <v>46</v>
      </c>
      <c r="G33" s="40"/>
      <c r="H33" s="40"/>
      <c r="I33" s="40"/>
      <c r="J33" s="40"/>
      <c r="K33" s="40"/>
      <c r="L33" s="173">
        <v>0.21</v>
      </c>
      <c r="M33" s="174"/>
      <c r="N33" s="174"/>
      <c r="O33" s="174"/>
      <c r="P33" s="40"/>
      <c r="Q33" s="40"/>
      <c r="R33" s="40"/>
      <c r="S33" s="40"/>
      <c r="T33" s="43" t="s">
        <v>44</v>
      </c>
      <c r="U33" s="40"/>
      <c r="V33" s="40"/>
      <c r="W33" s="184">
        <f>ROUND(BB87+SUM(CF92:CF96),0)</f>
        <v>0</v>
      </c>
      <c r="X33" s="174"/>
      <c r="Y33" s="174"/>
      <c r="Z33" s="174"/>
      <c r="AA33" s="174"/>
      <c r="AB33" s="174"/>
      <c r="AC33" s="174"/>
      <c r="AD33" s="174"/>
      <c r="AE33" s="174"/>
      <c r="AF33" s="40"/>
      <c r="AG33" s="40"/>
      <c r="AH33" s="40"/>
      <c r="AI33" s="40"/>
      <c r="AJ33" s="40"/>
      <c r="AK33" s="184">
        <v>0</v>
      </c>
      <c r="AL33" s="174"/>
      <c r="AM33" s="174"/>
      <c r="AN33" s="174"/>
      <c r="AO33" s="174"/>
      <c r="AP33" s="40"/>
      <c r="AQ33" s="44"/>
      <c r="BE33" s="176"/>
    </row>
    <row r="34" spans="2:57" s="2" customFormat="1" ht="14.45" hidden="1" customHeight="1">
      <c r="B34" s="39"/>
      <c r="C34" s="40"/>
      <c r="D34" s="40"/>
      <c r="E34" s="40"/>
      <c r="F34" s="41" t="s">
        <v>47</v>
      </c>
      <c r="G34" s="40"/>
      <c r="H34" s="40"/>
      <c r="I34" s="40"/>
      <c r="J34" s="40"/>
      <c r="K34" s="40"/>
      <c r="L34" s="173">
        <v>0.15</v>
      </c>
      <c r="M34" s="174"/>
      <c r="N34" s="174"/>
      <c r="O34" s="174"/>
      <c r="P34" s="40"/>
      <c r="Q34" s="40"/>
      <c r="R34" s="40"/>
      <c r="S34" s="40"/>
      <c r="T34" s="43" t="s">
        <v>44</v>
      </c>
      <c r="U34" s="40"/>
      <c r="V34" s="40"/>
      <c r="W34" s="184">
        <f>ROUND(BC87+SUM(CG92:CG96),0)</f>
        <v>0</v>
      </c>
      <c r="X34" s="174"/>
      <c r="Y34" s="174"/>
      <c r="Z34" s="174"/>
      <c r="AA34" s="174"/>
      <c r="AB34" s="174"/>
      <c r="AC34" s="174"/>
      <c r="AD34" s="174"/>
      <c r="AE34" s="174"/>
      <c r="AF34" s="40"/>
      <c r="AG34" s="40"/>
      <c r="AH34" s="40"/>
      <c r="AI34" s="40"/>
      <c r="AJ34" s="40"/>
      <c r="AK34" s="184">
        <v>0</v>
      </c>
      <c r="AL34" s="174"/>
      <c r="AM34" s="174"/>
      <c r="AN34" s="174"/>
      <c r="AO34" s="174"/>
      <c r="AP34" s="40"/>
      <c r="AQ34" s="44"/>
      <c r="BE34" s="176"/>
    </row>
    <row r="35" spans="2:57" s="2" customFormat="1" ht="14.45" hidden="1" customHeight="1">
      <c r="B35" s="39"/>
      <c r="C35" s="40"/>
      <c r="D35" s="40"/>
      <c r="E35" s="40"/>
      <c r="F35" s="41" t="s">
        <v>48</v>
      </c>
      <c r="G35" s="40"/>
      <c r="H35" s="40"/>
      <c r="I35" s="40"/>
      <c r="J35" s="40"/>
      <c r="K35" s="40"/>
      <c r="L35" s="173">
        <v>0</v>
      </c>
      <c r="M35" s="174"/>
      <c r="N35" s="174"/>
      <c r="O35" s="174"/>
      <c r="P35" s="40"/>
      <c r="Q35" s="40"/>
      <c r="R35" s="40"/>
      <c r="S35" s="40"/>
      <c r="T35" s="43" t="s">
        <v>44</v>
      </c>
      <c r="U35" s="40"/>
      <c r="V35" s="40"/>
      <c r="W35" s="184">
        <f>ROUND(BD87+SUM(CH92:CH96),0)</f>
        <v>0</v>
      </c>
      <c r="X35" s="174"/>
      <c r="Y35" s="174"/>
      <c r="Z35" s="174"/>
      <c r="AA35" s="174"/>
      <c r="AB35" s="174"/>
      <c r="AC35" s="174"/>
      <c r="AD35" s="174"/>
      <c r="AE35" s="174"/>
      <c r="AF35" s="40"/>
      <c r="AG35" s="40"/>
      <c r="AH35" s="40"/>
      <c r="AI35" s="40"/>
      <c r="AJ35" s="40"/>
      <c r="AK35" s="184">
        <v>0</v>
      </c>
      <c r="AL35" s="174"/>
      <c r="AM35" s="174"/>
      <c r="AN35" s="174"/>
      <c r="AO35" s="174"/>
      <c r="AP35" s="40"/>
      <c r="AQ35" s="44"/>
    </row>
    <row r="36" spans="2:57" s="1" customFormat="1" ht="6.95" customHeight="1">
      <c r="B36" s="34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6"/>
    </row>
    <row r="37" spans="2:57" s="1" customFormat="1" ht="25.9" customHeight="1">
      <c r="B37" s="34"/>
      <c r="C37" s="45"/>
      <c r="D37" s="46" t="s">
        <v>49</v>
      </c>
      <c r="E37" s="47"/>
      <c r="F37" s="47"/>
      <c r="G37" s="47"/>
      <c r="H37" s="47"/>
      <c r="I37" s="47"/>
      <c r="J37" s="47"/>
      <c r="K37" s="47"/>
      <c r="L37" s="47"/>
      <c r="M37" s="47"/>
      <c r="N37" s="47"/>
      <c r="O37" s="47"/>
      <c r="P37" s="47"/>
      <c r="Q37" s="47"/>
      <c r="R37" s="47"/>
      <c r="S37" s="47"/>
      <c r="T37" s="48" t="s">
        <v>50</v>
      </c>
      <c r="U37" s="47"/>
      <c r="V37" s="47"/>
      <c r="W37" s="47"/>
      <c r="X37" s="200" t="s">
        <v>51</v>
      </c>
      <c r="Y37" s="201"/>
      <c r="Z37" s="201"/>
      <c r="AA37" s="201"/>
      <c r="AB37" s="201"/>
      <c r="AC37" s="47"/>
      <c r="AD37" s="47"/>
      <c r="AE37" s="47"/>
      <c r="AF37" s="47"/>
      <c r="AG37" s="47"/>
      <c r="AH37" s="47"/>
      <c r="AI37" s="47"/>
      <c r="AJ37" s="47"/>
      <c r="AK37" s="202">
        <f>SUM(AK29:AK35)</f>
        <v>0</v>
      </c>
      <c r="AL37" s="201"/>
      <c r="AM37" s="201"/>
      <c r="AN37" s="201"/>
      <c r="AO37" s="203"/>
      <c r="AP37" s="45"/>
      <c r="AQ37" s="36"/>
    </row>
    <row r="38" spans="2:57" s="1" customFormat="1" ht="14.45" customHeight="1">
      <c r="B38" s="34"/>
      <c r="C38" s="35"/>
      <c r="D38" s="35"/>
      <c r="E38" s="35"/>
      <c r="F38" s="35"/>
      <c r="G38" s="35"/>
      <c r="H38" s="35"/>
      <c r="I38" s="35"/>
      <c r="J38" s="35"/>
      <c r="K38" s="35"/>
      <c r="L38" s="35"/>
      <c r="M38" s="35"/>
      <c r="N38" s="35"/>
      <c r="O38" s="35"/>
      <c r="P38" s="35"/>
      <c r="Q38" s="35"/>
      <c r="R38" s="35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  <c r="AF38" s="35"/>
      <c r="AG38" s="35"/>
      <c r="AH38" s="35"/>
      <c r="AI38" s="35"/>
      <c r="AJ38" s="35"/>
      <c r="AK38" s="35"/>
      <c r="AL38" s="35"/>
      <c r="AM38" s="35"/>
      <c r="AN38" s="35"/>
      <c r="AO38" s="35"/>
      <c r="AP38" s="35"/>
      <c r="AQ38" s="36"/>
    </row>
    <row r="39" spans="2:57" ht="13.5">
      <c r="B39" s="22"/>
      <c r="C39" s="25"/>
      <c r="D39" s="25"/>
      <c r="E39" s="25"/>
      <c r="F39" s="25"/>
      <c r="G39" s="25"/>
      <c r="H39" s="25"/>
      <c r="I39" s="25"/>
      <c r="J39" s="25"/>
      <c r="K39" s="25"/>
      <c r="L39" s="25"/>
      <c r="M39" s="25"/>
      <c r="N39" s="25"/>
      <c r="O39" s="25"/>
      <c r="P39" s="25"/>
      <c r="Q39" s="25"/>
      <c r="R39" s="25"/>
      <c r="S39" s="25"/>
      <c r="T39" s="25"/>
      <c r="U39" s="25"/>
      <c r="V39" s="25"/>
      <c r="W39" s="25"/>
      <c r="X39" s="25"/>
      <c r="Y39" s="25"/>
      <c r="Z39" s="25"/>
      <c r="AA39" s="25"/>
      <c r="AB39" s="25"/>
      <c r="AC39" s="25"/>
      <c r="AD39" s="25"/>
      <c r="AE39" s="25"/>
      <c r="AF39" s="25"/>
      <c r="AG39" s="25"/>
      <c r="AH39" s="25"/>
      <c r="AI39" s="25"/>
      <c r="AJ39" s="25"/>
      <c r="AK39" s="25"/>
      <c r="AL39" s="25"/>
      <c r="AM39" s="25"/>
      <c r="AN39" s="25"/>
      <c r="AO39" s="25"/>
      <c r="AP39" s="25"/>
      <c r="AQ39" s="23"/>
    </row>
    <row r="40" spans="2:57" ht="13.5">
      <c r="B40" s="22"/>
      <c r="C40" s="25"/>
      <c r="D40" s="25"/>
      <c r="E40" s="25"/>
      <c r="F40" s="25"/>
      <c r="G40" s="25"/>
      <c r="H40" s="25"/>
      <c r="I40" s="25"/>
      <c r="J40" s="25"/>
      <c r="K40" s="25"/>
      <c r="L40" s="25"/>
      <c r="M40" s="25"/>
      <c r="N40" s="25"/>
      <c r="O40" s="25"/>
      <c r="P40" s="25"/>
      <c r="Q40" s="25"/>
      <c r="R40" s="25"/>
      <c r="S40" s="25"/>
      <c r="T40" s="25"/>
      <c r="U40" s="25"/>
      <c r="V40" s="25"/>
      <c r="W40" s="25"/>
      <c r="X40" s="25"/>
      <c r="Y40" s="25"/>
      <c r="Z40" s="25"/>
      <c r="AA40" s="25"/>
      <c r="AB40" s="25"/>
      <c r="AC40" s="25"/>
      <c r="AD40" s="25"/>
      <c r="AE40" s="25"/>
      <c r="AF40" s="25"/>
      <c r="AG40" s="25"/>
      <c r="AH40" s="25"/>
      <c r="AI40" s="25"/>
      <c r="AJ40" s="25"/>
      <c r="AK40" s="25"/>
      <c r="AL40" s="25"/>
      <c r="AM40" s="25"/>
      <c r="AN40" s="25"/>
      <c r="AO40" s="25"/>
      <c r="AP40" s="25"/>
      <c r="AQ40" s="23"/>
    </row>
    <row r="41" spans="2:57" ht="13.5">
      <c r="B41" s="22"/>
      <c r="C41" s="25"/>
      <c r="D41" s="25"/>
      <c r="E41" s="25"/>
      <c r="F41" s="25"/>
      <c r="G41" s="25"/>
      <c r="H41" s="25"/>
      <c r="I41" s="25"/>
      <c r="J41" s="25"/>
      <c r="K41" s="25"/>
      <c r="L41" s="25"/>
      <c r="M41" s="25"/>
      <c r="N41" s="25"/>
      <c r="O41" s="25"/>
      <c r="P41" s="25"/>
      <c r="Q41" s="25"/>
      <c r="R41" s="25"/>
      <c r="S41" s="25"/>
      <c r="T41" s="25"/>
      <c r="U41" s="25"/>
      <c r="V41" s="25"/>
      <c r="W41" s="25"/>
      <c r="X41" s="25"/>
      <c r="Y41" s="25"/>
      <c r="Z41" s="25"/>
      <c r="AA41" s="25"/>
      <c r="AB41" s="25"/>
      <c r="AC41" s="25"/>
      <c r="AD41" s="25"/>
      <c r="AE41" s="25"/>
      <c r="AF41" s="25"/>
      <c r="AG41" s="25"/>
      <c r="AH41" s="25"/>
      <c r="AI41" s="25"/>
      <c r="AJ41" s="25"/>
      <c r="AK41" s="25"/>
      <c r="AL41" s="25"/>
      <c r="AM41" s="25"/>
      <c r="AN41" s="25"/>
      <c r="AO41" s="25"/>
      <c r="AP41" s="25"/>
      <c r="AQ41" s="23"/>
    </row>
    <row r="42" spans="2:57" ht="13.5">
      <c r="B42" s="22"/>
      <c r="C42" s="25"/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  <c r="R42" s="25"/>
      <c r="S42" s="25"/>
      <c r="T42" s="25"/>
      <c r="U42" s="25"/>
      <c r="V42" s="25"/>
      <c r="W42" s="25"/>
      <c r="X42" s="25"/>
      <c r="Y42" s="25"/>
      <c r="Z42" s="25"/>
      <c r="AA42" s="25"/>
      <c r="AB42" s="25"/>
      <c r="AC42" s="25"/>
      <c r="AD42" s="25"/>
      <c r="AE42" s="25"/>
      <c r="AF42" s="25"/>
      <c r="AG42" s="25"/>
      <c r="AH42" s="25"/>
      <c r="AI42" s="25"/>
      <c r="AJ42" s="25"/>
      <c r="AK42" s="25"/>
      <c r="AL42" s="25"/>
      <c r="AM42" s="25"/>
      <c r="AN42" s="25"/>
      <c r="AO42" s="25"/>
      <c r="AP42" s="25"/>
      <c r="AQ42" s="23"/>
    </row>
    <row r="43" spans="2:57" ht="13.5">
      <c r="B43" s="22"/>
      <c r="C43" s="25"/>
      <c r="D43" s="25"/>
      <c r="E43" s="25"/>
      <c r="F43" s="25"/>
      <c r="G43" s="25"/>
      <c r="H43" s="25"/>
      <c r="I43" s="25"/>
      <c r="J43" s="25"/>
      <c r="K43" s="25"/>
      <c r="L43" s="25"/>
      <c r="M43" s="25"/>
      <c r="N43" s="25"/>
      <c r="O43" s="25"/>
      <c r="P43" s="25"/>
      <c r="Q43" s="25"/>
      <c r="R43" s="25"/>
      <c r="S43" s="25"/>
      <c r="T43" s="25"/>
      <c r="U43" s="25"/>
      <c r="V43" s="25"/>
      <c r="W43" s="25"/>
      <c r="X43" s="25"/>
      <c r="Y43" s="25"/>
      <c r="Z43" s="25"/>
      <c r="AA43" s="25"/>
      <c r="AB43" s="25"/>
      <c r="AC43" s="25"/>
      <c r="AD43" s="25"/>
      <c r="AE43" s="25"/>
      <c r="AF43" s="25"/>
      <c r="AG43" s="25"/>
      <c r="AH43" s="25"/>
      <c r="AI43" s="25"/>
      <c r="AJ43" s="25"/>
      <c r="AK43" s="25"/>
      <c r="AL43" s="25"/>
      <c r="AM43" s="25"/>
      <c r="AN43" s="25"/>
      <c r="AO43" s="25"/>
      <c r="AP43" s="25"/>
      <c r="AQ43" s="23"/>
    </row>
    <row r="44" spans="2:57" ht="13.5">
      <c r="B44" s="22"/>
      <c r="C44" s="25"/>
      <c r="D44" s="25"/>
      <c r="E44" s="25"/>
      <c r="F44" s="25"/>
      <c r="G44" s="25"/>
      <c r="H44" s="25"/>
      <c r="I44" s="25"/>
      <c r="J44" s="25"/>
      <c r="K44" s="25"/>
      <c r="L44" s="25"/>
      <c r="M44" s="25"/>
      <c r="N44" s="25"/>
      <c r="O44" s="25"/>
      <c r="P44" s="25"/>
      <c r="Q44" s="25"/>
      <c r="R44" s="25"/>
      <c r="S44" s="25"/>
      <c r="T44" s="25"/>
      <c r="U44" s="25"/>
      <c r="V44" s="25"/>
      <c r="W44" s="25"/>
      <c r="X44" s="25"/>
      <c r="Y44" s="25"/>
      <c r="Z44" s="25"/>
      <c r="AA44" s="25"/>
      <c r="AB44" s="25"/>
      <c r="AC44" s="25"/>
      <c r="AD44" s="25"/>
      <c r="AE44" s="25"/>
      <c r="AF44" s="25"/>
      <c r="AG44" s="25"/>
      <c r="AH44" s="25"/>
      <c r="AI44" s="25"/>
      <c r="AJ44" s="25"/>
      <c r="AK44" s="25"/>
      <c r="AL44" s="25"/>
      <c r="AM44" s="25"/>
      <c r="AN44" s="25"/>
      <c r="AO44" s="25"/>
      <c r="AP44" s="25"/>
      <c r="AQ44" s="23"/>
    </row>
    <row r="45" spans="2:57" ht="13.5">
      <c r="B45" s="22"/>
      <c r="C45" s="25"/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25"/>
      <c r="O45" s="25"/>
      <c r="P45" s="25"/>
      <c r="Q45" s="25"/>
      <c r="R45" s="25"/>
      <c r="S45" s="25"/>
      <c r="T45" s="25"/>
      <c r="U45" s="25"/>
      <c r="V45" s="25"/>
      <c r="W45" s="25"/>
      <c r="X45" s="25"/>
      <c r="Y45" s="25"/>
      <c r="Z45" s="25"/>
      <c r="AA45" s="25"/>
      <c r="AB45" s="25"/>
      <c r="AC45" s="25"/>
      <c r="AD45" s="25"/>
      <c r="AE45" s="25"/>
      <c r="AF45" s="25"/>
      <c r="AG45" s="25"/>
      <c r="AH45" s="25"/>
      <c r="AI45" s="25"/>
      <c r="AJ45" s="25"/>
      <c r="AK45" s="25"/>
      <c r="AL45" s="25"/>
      <c r="AM45" s="25"/>
      <c r="AN45" s="25"/>
      <c r="AO45" s="25"/>
      <c r="AP45" s="25"/>
      <c r="AQ45" s="23"/>
    </row>
    <row r="46" spans="2:57" ht="13.5">
      <c r="B46" s="22"/>
      <c r="C46" s="25"/>
      <c r="D46" s="25"/>
      <c r="E46" s="25"/>
      <c r="F46" s="25"/>
      <c r="G46" s="25"/>
      <c r="H46" s="25"/>
      <c r="I46" s="25"/>
      <c r="J46" s="25"/>
      <c r="K46" s="25"/>
      <c r="L46" s="25"/>
      <c r="M46" s="25"/>
      <c r="N46" s="25"/>
      <c r="O46" s="25"/>
      <c r="P46" s="25"/>
      <c r="Q46" s="25"/>
      <c r="R46" s="25"/>
      <c r="S46" s="25"/>
      <c r="T46" s="25"/>
      <c r="U46" s="25"/>
      <c r="V46" s="25"/>
      <c r="W46" s="25"/>
      <c r="X46" s="25"/>
      <c r="Y46" s="25"/>
      <c r="Z46" s="25"/>
      <c r="AA46" s="25"/>
      <c r="AB46" s="25"/>
      <c r="AC46" s="25"/>
      <c r="AD46" s="25"/>
      <c r="AE46" s="25"/>
      <c r="AF46" s="25"/>
      <c r="AG46" s="25"/>
      <c r="AH46" s="25"/>
      <c r="AI46" s="25"/>
      <c r="AJ46" s="25"/>
      <c r="AK46" s="25"/>
      <c r="AL46" s="25"/>
      <c r="AM46" s="25"/>
      <c r="AN46" s="25"/>
      <c r="AO46" s="25"/>
      <c r="AP46" s="25"/>
      <c r="AQ46" s="23"/>
    </row>
    <row r="47" spans="2:57" ht="13.5">
      <c r="B47" s="22"/>
      <c r="C47" s="25"/>
      <c r="D47" s="25"/>
      <c r="E47" s="25"/>
      <c r="F47" s="25"/>
      <c r="G47" s="25"/>
      <c r="H47" s="25"/>
      <c r="I47" s="25"/>
      <c r="J47" s="25"/>
      <c r="K47" s="25"/>
      <c r="L47" s="25"/>
      <c r="M47" s="25"/>
      <c r="N47" s="25"/>
      <c r="O47" s="25"/>
      <c r="P47" s="25"/>
      <c r="Q47" s="25"/>
      <c r="R47" s="25"/>
      <c r="S47" s="25"/>
      <c r="T47" s="25"/>
      <c r="U47" s="25"/>
      <c r="V47" s="25"/>
      <c r="W47" s="25"/>
      <c r="X47" s="25"/>
      <c r="Y47" s="25"/>
      <c r="Z47" s="25"/>
      <c r="AA47" s="25"/>
      <c r="AB47" s="25"/>
      <c r="AC47" s="25"/>
      <c r="AD47" s="25"/>
      <c r="AE47" s="25"/>
      <c r="AF47" s="25"/>
      <c r="AG47" s="25"/>
      <c r="AH47" s="25"/>
      <c r="AI47" s="25"/>
      <c r="AJ47" s="25"/>
      <c r="AK47" s="25"/>
      <c r="AL47" s="25"/>
      <c r="AM47" s="25"/>
      <c r="AN47" s="25"/>
      <c r="AO47" s="25"/>
      <c r="AP47" s="25"/>
      <c r="AQ47" s="23"/>
    </row>
    <row r="48" spans="2:57" ht="13.5">
      <c r="B48" s="22"/>
      <c r="C48" s="25"/>
      <c r="D48" s="25"/>
      <c r="E48" s="25"/>
      <c r="F48" s="25"/>
      <c r="G48" s="25"/>
      <c r="H48" s="25"/>
      <c r="I48" s="25"/>
      <c r="J48" s="25"/>
      <c r="K48" s="25"/>
      <c r="L48" s="25"/>
      <c r="M48" s="25"/>
      <c r="N48" s="25"/>
      <c r="O48" s="25"/>
      <c r="P48" s="25"/>
      <c r="Q48" s="25"/>
      <c r="R48" s="25"/>
      <c r="S48" s="25"/>
      <c r="T48" s="25"/>
      <c r="U48" s="25"/>
      <c r="V48" s="25"/>
      <c r="W48" s="25"/>
      <c r="X48" s="25"/>
      <c r="Y48" s="25"/>
      <c r="Z48" s="25"/>
      <c r="AA48" s="25"/>
      <c r="AB48" s="25"/>
      <c r="AC48" s="25"/>
      <c r="AD48" s="25"/>
      <c r="AE48" s="25"/>
      <c r="AF48" s="25"/>
      <c r="AG48" s="25"/>
      <c r="AH48" s="25"/>
      <c r="AI48" s="25"/>
      <c r="AJ48" s="25"/>
      <c r="AK48" s="25"/>
      <c r="AL48" s="25"/>
      <c r="AM48" s="25"/>
      <c r="AN48" s="25"/>
      <c r="AO48" s="25"/>
      <c r="AP48" s="25"/>
      <c r="AQ48" s="23"/>
    </row>
    <row r="49" spans="2:43" s="1" customFormat="1">
      <c r="B49" s="34"/>
      <c r="C49" s="35"/>
      <c r="D49" s="49" t="s">
        <v>52</v>
      </c>
      <c r="E49" s="50"/>
      <c r="F49" s="50"/>
      <c r="G49" s="50"/>
      <c r="H49" s="50"/>
      <c r="I49" s="50"/>
      <c r="J49" s="50"/>
      <c r="K49" s="50"/>
      <c r="L49" s="50"/>
      <c r="M49" s="50"/>
      <c r="N49" s="50"/>
      <c r="O49" s="50"/>
      <c r="P49" s="50"/>
      <c r="Q49" s="50"/>
      <c r="R49" s="50"/>
      <c r="S49" s="50"/>
      <c r="T49" s="50"/>
      <c r="U49" s="50"/>
      <c r="V49" s="50"/>
      <c r="W49" s="50"/>
      <c r="X49" s="50"/>
      <c r="Y49" s="50"/>
      <c r="Z49" s="51"/>
      <c r="AA49" s="35"/>
      <c r="AB49" s="35"/>
      <c r="AC49" s="49" t="s">
        <v>53</v>
      </c>
      <c r="AD49" s="50"/>
      <c r="AE49" s="50"/>
      <c r="AF49" s="50"/>
      <c r="AG49" s="50"/>
      <c r="AH49" s="50"/>
      <c r="AI49" s="50"/>
      <c r="AJ49" s="50"/>
      <c r="AK49" s="50"/>
      <c r="AL49" s="50"/>
      <c r="AM49" s="50"/>
      <c r="AN49" s="50"/>
      <c r="AO49" s="51"/>
      <c r="AP49" s="35"/>
      <c r="AQ49" s="36"/>
    </row>
    <row r="50" spans="2:43" ht="13.5">
      <c r="B50" s="22"/>
      <c r="C50" s="25"/>
      <c r="D50" s="52"/>
      <c r="E50" s="25"/>
      <c r="F50" s="25"/>
      <c r="G50" s="25"/>
      <c r="H50" s="25"/>
      <c r="I50" s="25"/>
      <c r="J50" s="25"/>
      <c r="K50" s="25"/>
      <c r="L50" s="25"/>
      <c r="M50" s="25"/>
      <c r="N50" s="25"/>
      <c r="O50" s="25"/>
      <c r="P50" s="25"/>
      <c r="Q50" s="25"/>
      <c r="R50" s="25"/>
      <c r="S50" s="25"/>
      <c r="T50" s="25"/>
      <c r="U50" s="25"/>
      <c r="V50" s="25"/>
      <c r="W50" s="25"/>
      <c r="X50" s="25"/>
      <c r="Y50" s="25"/>
      <c r="Z50" s="53"/>
      <c r="AA50" s="25"/>
      <c r="AB50" s="25"/>
      <c r="AC50" s="52"/>
      <c r="AD50" s="25"/>
      <c r="AE50" s="25"/>
      <c r="AF50" s="25"/>
      <c r="AG50" s="25"/>
      <c r="AH50" s="25"/>
      <c r="AI50" s="25"/>
      <c r="AJ50" s="25"/>
      <c r="AK50" s="25"/>
      <c r="AL50" s="25"/>
      <c r="AM50" s="25"/>
      <c r="AN50" s="25"/>
      <c r="AO50" s="53"/>
      <c r="AP50" s="25"/>
      <c r="AQ50" s="23"/>
    </row>
    <row r="51" spans="2:43" ht="13.5">
      <c r="B51" s="22"/>
      <c r="C51" s="25"/>
      <c r="D51" s="52"/>
      <c r="E51" s="25"/>
      <c r="F51" s="25"/>
      <c r="G51" s="25"/>
      <c r="H51" s="25"/>
      <c r="I51" s="25"/>
      <c r="J51" s="25"/>
      <c r="K51" s="25"/>
      <c r="L51" s="25"/>
      <c r="M51" s="25"/>
      <c r="N51" s="25"/>
      <c r="O51" s="25"/>
      <c r="P51" s="25"/>
      <c r="Q51" s="25"/>
      <c r="R51" s="25"/>
      <c r="S51" s="25"/>
      <c r="T51" s="25"/>
      <c r="U51" s="25"/>
      <c r="V51" s="25"/>
      <c r="W51" s="25"/>
      <c r="X51" s="25"/>
      <c r="Y51" s="25"/>
      <c r="Z51" s="53"/>
      <c r="AA51" s="25"/>
      <c r="AB51" s="25"/>
      <c r="AC51" s="52"/>
      <c r="AD51" s="25"/>
      <c r="AE51" s="25"/>
      <c r="AF51" s="25"/>
      <c r="AG51" s="25"/>
      <c r="AH51" s="25"/>
      <c r="AI51" s="25"/>
      <c r="AJ51" s="25"/>
      <c r="AK51" s="25"/>
      <c r="AL51" s="25"/>
      <c r="AM51" s="25"/>
      <c r="AN51" s="25"/>
      <c r="AO51" s="53"/>
      <c r="AP51" s="25"/>
      <c r="AQ51" s="23"/>
    </row>
    <row r="52" spans="2:43" ht="13.5">
      <c r="B52" s="22"/>
      <c r="C52" s="25"/>
      <c r="D52" s="52"/>
      <c r="E52" s="25"/>
      <c r="F52" s="25"/>
      <c r="G52" s="25"/>
      <c r="H52" s="25"/>
      <c r="I52" s="25"/>
      <c r="J52" s="25"/>
      <c r="K52" s="25"/>
      <c r="L52" s="25"/>
      <c r="M52" s="25"/>
      <c r="N52" s="25"/>
      <c r="O52" s="25"/>
      <c r="P52" s="25"/>
      <c r="Q52" s="25"/>
      <c r="R52" s="25"/>
      <c r="S52" s="25"/>
      <c r="T52" s="25"/>
      <c r="U52" s="25"/>
      <c r="V52" s="25"/>
      <c r="W52" s="25"/>
      <c r="X52" s="25"/>
      <c r="Y52" s="25"/>
      <c r="Z52" s="53"/>
      <c r="AA52" s="25"/>
      <c r="AB52" s="25"/>
      <c r="AC52" s="52"/>
      <c r="AD52" s="25"/>
      <c r="AE52" s="25"/>
      <c r="AF52" s="25"/>
      <c r="AG52" s="25"/>
      <c r="AH52" s="25"/>
      <c r="AI52" s="25"/>
      <c r="AJ52" s="25"/>
      <c r="AK52" s="25"/>
      <c r="AL52" s="25"/>
      <c r="AM52" s="25"/>
      <c r="AN52" s="25"/>
      <c r="AO52" s="53"/>
      <c r="AP52" s="25"/>
      <c r="AQ52" s="23"/>
    </row>
    <row r="53" spans="2:43" ht="13.5">
      <c r="B53" s="22"/>
      <c r="C53" s="25"/>
      <c r="D53" s="52"/>
      <c r="E53" s="25"/>
      <c r="F53" s="25"/>
      <c r="G53" s="25"/>
      <c r="H53" s="25"/>
      <c r="I53" s="25"/>
      <c r="J53" s="25"/>
      <c r="K53" s="25"/>
      <c r="L53" s="25"/>
      <c r="M53" s="25"/>
      <c r="N53" s="25"/>
      <c r="O53" s="25"/>
      <c r="P53" s="25"/>
      <c r="Q53" s="25"/>
      <c r="R53" s="25"/>
      <c r="S53" s="25"/>
      <c r="T53" s="25"/>
      <c r="U53" s="25"/>
      <c r="V53" s="25"/>
      <c r="W53" s="25"/>
      <c r="X53" s="25"/>
      <c r="Y53" s="25"/>
      <c r="Z53" s="53"/>
      <c r="AA53" s="25"/>
      <c r="AB53" s="25"/>
      <c r="AC53" s="52"/>
      <c r="AD53" s="25"/>
      <c r="AE53" s="25"/>
      <c r="AF53" s="25"/>
      <c r="AG53" s="25"/>
      <c r="AH53" s="25"/>
      <c r="AI53" s="25"/>
      <c r="AJ53" s="25"/>
      <c r="AK53" s="25"/>
      <c r="AL53" s="25"/>
      <c r="AM53" s="25"/>
      <c r="AN53" s="25"/>
      <c r="AO53" s="53"/>
      <c r="AP53" s="25"/>
      <c r="AQ53" s="23"/>
    </row>
    <row r="54" spans="2:43" ht="13.5">
      <c r="B54" s="22"/>
      <c r="C54" s="25"/>
      <c r="D54" s="52"/>
      <c r="E54" s="25"/>
      <c r="F54" s="25"/>
      <c r="G54" s="25"/>
      <c r="H54" s="25"/>
      <c r="I54" s="25"/>
      <c r="J54" s="25"/>
      <c r="K54" s="25"/>
      <c r="L54" s="25"/>
      <c r="M54" s="25"/>
      <c r="N54" s="25"/>
      <c r="O54" s="25"/>
      <c r="P54" s="25"/>
      <c r="Q54" s="25"/>
      <c r="R54" s="25"/>
      <c r="S54" s="25"/>
      <c r="T54" s="25"/>
      <c r="U54" s="25"/>
      <c r="V54" s="25"/>
      <c r="W54" s="25"/>
      <c r="X54" s="25"/>
      <c r="Y54" s="25"/>
      <c r="Z54" s="53"/>
      <c r="AA54" s="25"/>
      <c r="AB54" s="25"/>
      <c r="AC54" s="52"/>
      <c r="AD54" s="25"/>
      <c r="AE54" s="25"/>
      <c r="AF54" s="25"/>
      <c r="AG54" s="25"/>
      <c r="AH54" s="25"/>
      <c r="AI54" s="25"/>
      <c r="AJ54" s="25"/>
      <c r="AK54" s="25"/>
      <c r="AL54" s="25"/>
      <c r="AM54" s="25"/>
      <c r="AN54" s="25"/>
      <c r="AO54" s="53"/>
      <c r="AP54" s="25"/>
      <c r="AQ54" s="23"/>
    </row>
    <row r="55" spans="2:43" ht="13.5">
      <c r="B55" s="22"/>
      <c r="C55" s="25"/>
      <c r="D55" s="52"/>
      <c r="E55" s="25"/>
      <c r="F55" s="25"/>
      <c r="G55" s="25"/>
      <c r="H55" s="25"/>
      <c r="I55" s="25"/>
      <c r="J55" s="25"/>
      <c r="K55" s="25"/>
      <c r="L55" s="25"/>
      <c r="M55" s="25"/>
      <c r="N55" s="25"/>
      <c r="O55" s="25"/>
      <c r="P55" s="25"/>
      <c r="Q55" s="25"/>
      <c r="R55" s="25"/>
      <c r="S55" s="25"/>
      <c r="T55" s="25"/>
      <c r="U55" s="25"/>
      <c r="V55" s="25"/>
      <c r="W55" s="25"/>
      <c r="X55" s="25"/>
      <c r="Y55" s="25"/>
      <c r="Z55" s="53"/>
      <c r="AA55" s="25"/>
      <c r="AB55" s="25"/>
      <c r="AC55" s="52"/>
      <c r="AD55" s="25"/>
      <c r="AE55" s="25"/>
      <c r="AF55" s="25"/>
      <c r="AG55" s="25"/>
      <c r="AH55" s="25"/>
      <c r="AI55" s="25"/>
      <c r="AJ55" s="25"/>
      <c r="AK55" s="25"/>
      <c r="AL55" s="25"/>
      <c r="AM55" s="25"/>
      <c r="AN55" s="25"/>
      <c r="AO55" s="53"/>
      <c r="AP55" s="25"/>
      <c r="AQ55" s="23"/>
    </row>
    <row r="56" spans="2:43" ht="13.5">
      <c r="B56" s="22"/>
      <c r="C56" s="25"/>
      <c r="D56" s="52"/>
      <c r="E56" s="25"/>
      <c r="F56" s="25"/>
      <c r="G56" s="25"/>
      <c r="H56" s="25"/>
      <c r="I56" s="25"/>
      <c r="J56" s="25"/>
      <c r="K56" s="25"/>
      <c r="L56" s="25"/>
      <c r="M56" s="25"/>
      <c r="N56" s="25"/>
      <c r="O56" s="25"/>
      <c r="P56" s="25"/>
      <c r="Q56" s="25"/>
      <c r="R56" s="25"/>
      <c r="S56" s="25"/>
      <c r="T56" s="25"/>
      <c r="U56" s="25"/>
      <c r="V56" s="25"/>
      <c r="W56" s="25"/>
      <c r="X56" s="25"/>
      <c r="Y56" s="25"/>
      <c r="Z56" s="53"/>
      <c r="AA56" s="25"/>
      <c r="AB56" s="25"/>
      <c r="AC56" s="52"/>
      <c r="AD56" s="25"/>
      <c r="AE56" s="25"/>
      <c r="AF56" s="25"/>
      <c r="AG56" s="25"/>
      <c r="AH56" s="25"/>
      <c r="AI56" s="25"/>
      <c r="AJ56" s="25"/>
      <c r="AK56" s="25"/>
      <c r="AL56" s="25"/>
      <c r="AM56" s="25"/>
      <c r="AN56" s="25"/>
      <c r="AO56" s="53"/>
      <c r="AP56" s="25"/>
      <c r="AQ56" s="23"/>
    </row>
    <row r="57" spans="2:43" ht="13.5">
      <c r="B57" s="22"/>
      <c r="C57" s="25"/>
      <c r="D57" s="52"/>
      <c r="E57" s="25"/>
      <c r="F57" s="25"/>
      <c r="G57" s="25"/>
      <c r="H57" s="25"/>
      <c r="I57" s="25"/>
      <c r="J57" s="25"/>
      <c r="K57" s="25"/>
      <c r="L57" s="25"/>
      <c r="M57" s="25"/>
      <c r="N57" s="25"/>
      <c r="O57" s="25"/>
      <c r="P57" s="25"/>
      <c r="Q57" s="25"/>
      <c r="R57" s="25"/>
      <c r="S57" s="25"/>
      <c r="T57" s="25"/>
      <c r="U57" s="25"/>
      <c r="V57" s="25"/>
      <c r="W57" s="25"/>
      <c r="X57" s="25"/>
      <c r="Y57" s="25"/>
      <c r="Z57" s="53"/>
      <c r="AA57" s="25"/>
      <c r="AB57" s="25"/>
      <c r="AC57" s="52"/>
      <c r="AD57" s="25"/>
      <c r="AE57" s="25"/>
      <c r="AF57" s="25"/>
      <c r="AG57" s="25"/>
      <c r="AH57" s="25"/>
      <c r="AI57" s="25"/>
      <c r="AJ57" s="25"/>
      <c r="AK57" s="25"/>
      <c r="AL57" s="25"/>
      <c r="AM57" s="25"/>
      <c r="AN57" s="25"/>
      <c r="AO57" s="53"/>
      <c r="AP57" s="25"/>
      <c r="AQ57" s="23"/>
    </row>
    <row r="58" spans="2:43" s="1" customFormat="1">
      <c r="B58" s="34"/>
      <c r="C58" s="35"/>
      <c r="D58" s="54" t="s">
        <v>54</v>
      </c>
      <c r="E58" s="55"/>
      <c r="F58" s="55"/>
      <c r="G58" s="55"/>
      <c r="H58" s="55"/>
      <c r="I58" s="55"/>
      <c r="J58" s="55"/>
      <c r="K58" s="55"/>
      <c r="L58" s="55"/>
      <c r="M58" s="55"/>
      <c r="N58" s="55"/>
      <c r="O58" s="55"/>
      <c r="P58" s="55"/>
      <c r="Q58" s="55"/>
      <c r="R58" s="56" t="s">
        <v>55</v>
      </c>
      <c r="S58" s="55"/>
      <c r="T58" s="55"/>
      <c r="U58" s="55"/>
      <c r="V58" s="55"/>
      <c r="W58" s="55"/>
      <c r="X58" s="55"/>
      <c r="Y58" s="55"/>
      <c r="Z58" s="57"/>
      <c r="AA58" s="35"/>
      <c r="AB58" s="35"/>
      <c r="AC58" s="54" t="s">
        <v>54</v>
      </c>
      <c r="AD58" s="55"/>
      <c r="AE58" s="55"/>
      <c r="AF58" s="55"/>
      <c r="AG58" s="55"/>
      <c r="AH58" s="55"/>
      <c r="AI58" s="55"/>
      <c r="AJ58" s="55"/>
      <c r="AK58" s="55"/>
      <c r="AL58" s="55"/>
      <c r="AM58" s="56" t="s">
        <v>55</v>
      </c>
      <c r="AN58" s="55"/>
      <c r="AO58" s="57"/>
      <c r="AP58" s="35"/>
      <c r="AQ58" s="36"/>
    </row>
    <row r="59" spans="2:43" ht="13.5">
      <c r="B59" s="22"/>
      <c r="C59" s="25"/>
      <c r="D59" s="25"/>
      <c r="E59" s="25"/>
      <c r="F59" s="25"/>
      <c r="G59" s="25"/>
      <c r="H59" s="25"/>
      <c r="I59" s="25"/>
      <c r="J59" s="25"/>
      <c r="K59" s="25"/>
      <c r="L59" s="25"/>
      <c r="M59" s="25"/>
      <c r="N59" s="25"/>
      <c r="O59" s="25"/>
      <c r="P59" s="25"/>
      <c r="Q59" s="25"/>
      <c r="R59" s="25"/>
      <c r="S59" s="25"/>
      <c r="T59" s="25"/>
      <c r="U59" s="25"/>
      <c r="V59" s="25"/>
      <c r="W59" s="25"/>
      <c r="X59" s="25"/>
      <c r="Y59" s="25"/>
      <c r="Z59" s="25"/>
      <c r="AA59" s="25"/>
      <c r="AB59" s="25"/>
      <c r="AC59" s="25"/>
      <c r="AD59" s="25"/>
      <c r="AE59" s="25"/>
      <c r="AF59" s="25"/>
      <c r="AG59" s="25"/>
      <c r="AH59" s="25"/>
      <c r="AI59" s="25"/>
      <c r="AJ59" s="25"/>
      <c r="AK59" s="25"/>
      <c r="AL59" s="25"/>
      <c r="AM59" s="25"/>
      <c r="AN59" s="25"/>
      <c r="AO59" s="25"/>
      <c r="AP59" s="25"/>
      <c r="AQ59" s="23"/>
    </row>
    <row r="60" spans="2:43" s="1" customFormat="1">
      <c r="B60" s="34"/>
      <c r="C60" s="35"/>
      <c r="D60" s="49" t="s">
        <v>56</v>
      </c>
      <c r="E60" s="50"/>
      <c r="F60" s="50"/>
      <c r="G60" s="50"/>
      <c r="H60" s="50"/>
      <c r="I60" s="50"/>
      <c r="J60" s="50"/>
      <c r="K60" s="50"/>
      <c r="L60" s="50"/>
      <c r="M60" s="50"/>
      <c r="N60" s="50"/>
      <c r="O60" s="50"/>
      <c r="P60" s="50"/>
      <c r="Q60" s="50"/>
      <c r="R60" s="50"/>
      <c r="S60" s="50"/>
      <c r="T60" s="50"/>
      <c r="U60" s="50"/>
      <c r="V60" s="50"/>
      <c r="W60" s="50"/>
      <c r="X60" s="50"/>
      <c r="Y60" s="50"/>
      <c r="Z60" s="51"/>
      <c r="AA60" s="35"/>
      <c r="AB60" s="35"/>
      <c r="AC60" s="49" t="s">
        <v>57</v>
      </c>
      <c r="AD60" s="50"/>
      <c r="AE60" s="50"/>
      <c r="AF60" s="50"/>
      <c r="AG60" s="50"/>
      <c r="AH60" s="50"/>
      <c r="AI60" s="50"/>
      <c r="AJ60" s="50"/>
      <c r="AK60" s="50"/>
      <c r="AL60" s="50"/>
      <c r="AM60" s="50"/>
      <c r="AN60" s="50"/>
      <c r="AO60" s="51"/>
      <c r="AP60" s="35"/>
      <c r="AQ60" s="36"/>
    </row>
    <row r="61" spans="2:43" ht="13.5">
      <c r="B61" s="22"/>
      <c r="C61" s="25"/>
      <c r="D61" s="52"/>
      <c r="E61" s="25"/>
      <c r="F61" s="25"/>
      <c r="G61" s="25"/>
      <c r="H61" s="25"/>
      <c r="I61" s="25"/>
      <c r="J61" s="25"/>
      <c r="K61" s="25"/>
      <c r="L61" s="25"/>
      <c r="M61" s="25"/>
      <c r="N61" s="25"/>
      <c r="O61" s="25"/>
      <c r="P61" s="25"/>
      <c r="Q61" s="25"/>
      <c r="R61" s="25"/>
      <c r="S61" s="25"/>
      <c r="T61" s="25"/>
      <c r="U61" s="25"/>
      <c r="V61" s="25"/>
      <c r="W61" s="25"/>
      <c r="X61" s="25"/>
      <c r="Y61" s="25"/>
      <c r="Z61" s="53"/>
      <c r="AA61" s="25"/>
      <c r="AB61" s="25"/>
      <c r="AC61" s="52"/>
      <c r="AD61" s="25"/>
      <c r="AE61" s="25"/>
      <c r="AF61" s="25"/>
      <c r="AG61" s="25"/>
      <c r="AH61" s="25"/>
      <c r="AI61" s="25"/>
      <c r="AJ61" s="25"/>
      <c r="AK61" s="25"/>
      <c r="AL61" s="25"/>
      <c r="AM61" s="25"/>
      <c r="AN61" s="25"/>
      <c r="AO61" s="53"/>
      <c r="AP61" s="25"/>
      <c r="AQ61" s="23"/>
    </row>
    <row r="62" spans="2:43" ht="13.5">
      <c r="B62" s="22"/>
      <c r="C62" s="25"/>
      <c r="D62" s="52"/>
      <c r="E62" s="25"/>
      <c r="F62" s="25"/>
      <c r="G62" s="25"/>
      <c r="H62" s="25"/>
      <c r="I62" s="25"/>
      <c r="J62" s="25"/>
      <c r="K62" s="25"/>
      <c r="L62" s="25"/>
      <c r="M62" s="25"/>
      <c r="N62" s="25"/>
      <c r="O62" s="25"/>
      <c r="P62" s="25"/>
      <c r="Q62" s="25"/>
      <c r="R62" s="25"/>
      <c r="S62" s="25"/>
      <c r="T62" s="25"/>
      <c r="U62" s="25"/>
      <c r="V62" s="25"/>
      <c r="W62" s="25"/>
      <c r="X62" s="25"/>
      <c r="Y62" s="25"/>
      <c r="Z62" s="53"/>
      <c r="AA62" s="25"/>
      <c r="AB62" s="25"/>
      <c r="AC62" s="52"/>
      <c r="AD62" s="25"/>
      <c r="AE62" s="25"/>
      <c r="AF62" s="25"/>
      <c r="AG62" s="25"/>
      <c r="AH62" s="25"/>
      <c r="AI62" s="25"/>
      <c r="AJ62" s="25"/>
      <c r="AK62" s="25"/>
      <c r="AL62" s="25"/>
      <c r="AM62" s="25"/>
      <c r="AN62" s="25"/>
      <c r="AO62" s="53"/>
      <c r="AP62" s="25"/>
      <c r="AQ62" s="23"/>
    </row>
    <row r="63" spans="2:43" ht="13.5">
      <c r="B63" s="22"/>
      <c r="C63" s="25"/>
      <c r="D63" s="52"/>
      <c r="E63" s="25"/>
      <c r="F63" s="25"/>
      <c r="G63" s="25"/>
      <c r="H63" s="25"/>
      <c r="I63" s="25"/>
      <c r="J63" s="25"/>
      <c r="K63" s="25"/>
      <c r="L63" s="25"/>
      <c r="M63" s="25"/>
      <c r="N63" s="25"/>
      <c r="O63" s="25"/>
      <c r="P63" s="25"/>
      <c r="Q63" s="25"/>
      <c r="R63" s="25"/>
      <c r="S63" s="25"/>
      <c r="T63" s="25"/>
      <c r="U63" s="25"/>
      <c r="V63" s="25"/>
      <c r="W63" s="25"/>
      <c r="X63" s="25"/>
      <c r="Y63" s="25"/>
      <c r="Z63" s="53"/>
      <c r="AA63" s="25"/>
      <c r="AB63" s="25"/>
      <c r="AC63" s="52"/>
      <c r="AD63" s="25"/>
      <c r="AE63" s="25"/>
      <c r="AF63" s="25"/>
      <c r="AG63" s="25"/>
      <c r="AH63" s="25"/>
      <c r="AI63" s="25"/>
      <c r="AJ63" s="25"/>
      <c r="AK63" s="25"/>
      <c r="AL63" s="25"/>
      <c r="AM63" s="25"/>
      <c r="AN63" s="25"/>
      <c r="AO63" s="53"/>
      <c r="AP63" s="25"/>
      <c r="AQ63" s="23"/>
    </row>
    <row r="64" spans="2:43" ht="13.5">
      <c r="B64" s="22"/>
      <c r="C64" s="25"/>
      <c r="D64" s="52"/>
      <c r="E64" s="25"/>
      <c r="F64" s="25"/>
      <c r="G64" s="25"/>
      <c r="H64" s="25"/>
      <c r="I64" s="25"/>
      <c r="J64" s="25"/>
      <c r="K64" s="25"/>
      <c r="L64" s="25"/>
      <c r="M64" s="25"/>
      <c r="N64" s="25"/>
      <c r="O64" s="25"/>
      <c r="P64" s="25"/>
      <c r="Q64" s="25"/>
      <c r="R64" s="25"/>
      <c r="S64" s="25"/>
      <c r="T64" s="25"/>
      <c r="U64" s="25"/>
      <c r="V64" s="25"/>
      <c r="W64" s="25"/>
      <c r="X64" s="25"/>
      <c r="Y64" s="25"/>
      <c r="Z64" s="53"/>
      <c r="AA64" s="25"/>
      <c r="AB64" s="25"/>
      <c r="AC64" s="52"/>
      <c r="AD64" s="25"/>
      <c r="AE64" s="25"/>
      <c r="AF64" s="25"/>
      <c r="AG64" s="25"/>
      <c r="AH64" s="25"/>
      <c r="AI64" s="25"/>
      <c r="AJ64" s="25"/>
      <c r="AK64" s="25"/>
      <c r="AL64" s="25"/>
      <c r="AM64" s="25"/>
      <c r="AN64" s="25"/>
      <c r="AO64" s="53"/>
      <c r="AP64" s="25"/>
      <c r="AQ64" s="23"/>
    </row>
    <row r="65" spans="2:43" ht="13.5">
      <c r="B65" s="22"/>
      <c r="C65" s="25"/>
      <c r="D65" s="52"/>
      <c r="E65" s="25"/>
      <c r="F65" s="25"/>
      <c r="G65" s="25"/>
      <c r="H65" s="25"/>
      <c r="I65" s="25"/>
      <c r="J65" s="25"/>
      <c r="K65" s="25"/>
      <c r="L65" s="25"/>
      <c r="M65" s="25"/>
      <c r="N65" s="25"/>
      <c r="O65" s="25"/>
      <c r="P65" s="25"/>
      <c r="Q65" s="25"/>
      <c r="R65" s="25"/>
      <c r="S65" s="25"/>
      <c r="T65" s="25"/>
      <c r="U65" s="25"/>
      <c r="V65" s="25"/>
      <c r="W65" s="25"/>
      <c r="X65" s="25"/>
      <c r="Y65" s="25"/>
      <c r="Z65" s="53"/>
      <c r="AA65" s="25"/>
      <c r="AB65" s="25"/>
      <c r="AC65" s="52"/>
      <c r="AD65" s="25"/>
      <c r="AE65" s="25"/>
      <c r="AF65" s="25"/>
      <c r="AG65" s="25"/>
      <c r="AH65" s="25"/>
      <c r="AI65" s="25"/>
      <c r="AJ65" s="25"/>
      <c r="AK65" s="25"/>
      <c r="AL65" s="25"/>
      <c r="AM65" s="25"/>
      <c r="AN65" s="25"/>
      <c r="AO65" s="53"/>
      <c r="AP65" s="25"/>
      <c r="AQ65" s="23"/>
    </row>
    <row r="66" spans="2:43" ht="13.5">
      <c r="B66" s="22"/>
      <c r="C66" s="25"/>
      <c r="D66" s="52"/>
      <c r="E66" s="25"/>
      <c r="F66" s="25"/>
      <c r="G66" s="25"/>
      <c r="H66" s="25"/>
      <c r="I66" s="25"/>
      <c r="J66" s="25"/>
      <c r="K66" s="25"/>
      <c r="L66" s="25"/>
      <c r="M66" s="25"/>
      <c r="N66" s="25"/>
      <c r="O66" s="25"/>
      <c r="P66" s="25"/>
      <c r="Q66" s="25"/>
      <c r="R66" s="25"/>
      <c r="S66" s="25"/>
      <c r="T66" s="25"/>
      <c r="U66" s="25"/>
      <c r="V66" s="25"/>
      <c r="W66" s="25"/>
      <c r="X66" s="25"/>
      <c r="Y66" s="25"/>
      <c r="Z66" s="53"/>
      <c r="AA66" s="25"/>
      <c r="AB66" s="25"/>
      <c r="AC66" s="52"/>
      <c r="AD66" s="25"/>
      <c r="AE66" s="25"/>
      <c r="AF66" s="25"/>
      <c r="AG66" s="25"/>
      <c r="AH66" s="25"/>
      <c r="AI66" s="25"/>
      <c r="AJ66" s="25"/>
      <c r="AK66" s="25"/>
      <c r="AL66" s="25"/>
      <c r="AM66" s="25"/>
      <c r="AN66" s="25"/>
      <c r="AO66" s="53"/>
      <c r="AP66" s="25"/>
      <c r="AQ66" s="23"/>
    </row>
    <row r="67" spans="2:43" ht="13.5">
      <c r="B67" s="22"/>
      <c r="C67" s="25"/>
      <c r="D67" s="52"/>
      <c r="E67" s="25"/>
      <c r="F67" s="25"/>
      <c r="G67" s="25"/>
      <c r="H67" s="25"/>
      <c r="I67" s="25"/>
      <c r="J67" s="25"/>
      <c r="K67" s="25"/>
      <c r="L67" s="25"/>
      <c r="M67" s="25"/>
      <c r="N67" s="25"/>
      <c r="O67" s="25"/>
      <c r="P67" s="25"/>
      <c r="Q67" s="25"/>
      <c r="R67" s="25"/>
      <c r="S67" s="25"/>
      <c r="T67" s="25"/>
      <c r="U67" s="25"/>
      <c r="V67" s="25"/>
      <c r="W67" s="25"/>
      <c r="X67" s="25"/>
      <c r="Y67" s="25"/>
      <c r="Z67" s="53"/>
      <c r="AA67" s="25"/>
      <c r="AB67" s="25"/>
      <c r="AC67" s="52"/>
      <c r="AD67" s="25"/>
      <c r="AE67" s="25"/>
      <c r="AF67" s="25"/>
      <c r="AG67" s="25"/>
      <c r="AH67" s="25"/>
      <c r="AI67" s="25"/>
      <c r="AJ67" s="25"/>
      <c r="AK67" s="25"/>
      <c r="AL67" s="25"/>
      <c r="AM67" s="25"/>
      <c r="AN67" s="25"/>
      <c r="AO67" s="53"/>
      <c r="AP67" s="25"/>
      <c r="AQ67" s="23"/>
    </row>
    <row r="68" spans="2:43" ht="13.5">
      <c r="B68" s="22"/>
      <c r="C68" s="25"/>
      <c r="D68" s="52"/>
      <c r="E68" s="25"/>
      <c r="F68" s="25"/>
      <c r="G68" s="25"/>
      <c r="H68" s="25"/>
      <c r="I68" s="25"/>
      <c r="J68" s="25"/>
      <c r="K68" s="25"/>
      <c r="L68" s="25"/>
      <c r="M68" s="25"/>
      <c r="N68" s="25"/>
      <c r="O68" s="25"/>
      <c r="P68" s="25"/>
      <c r="Q68" s="25"/>
      <c r="R68" s="25"/>
      <c r="S68" s="25"/>
      <c r="T68" s="25"/>
      <c r="U68" s="25"/>
      <c r="V68" s="25"/>
      <c r="W68" s="25"/>
      <c r="X68" s="25"/>
      <c r="Y68" s="25"/>
      <c r="Z68" s="53"/>
      <c r="AA68" s="25"/>
      <c r="AB68" s="25"/>
      <c r="AC68" s="52"/>
      <c r="AD68" s="25"/>
      <c r="AE68" s="25"/>
      <c r="AF68" s="25"/>
      <c r="AG68" s="25"/>
      <c r="AH68" s="25"/>
      <c r="AI68" s="25"/>
      <c r="AJ68" s="25"/>
      <c r="AK68" s="25"/>
      <c r="AL68" s="25"/>
      <c r="AM68" s="25"/>
      <c r="AN68" s="25"/>
      <c r="AO68" s="53"/>
      <c r="AP68" s="25"/>
      <c r="AQ68" s="23"/>
    </row>
    <row r="69" spans="2:43" s="1" customFormat="1">
      <c r="B69" s="34"/>
      <c r="C69" s="35"/>
      <c r="D69" s="54" t="s">
        <v>54</v>
      </c>
      <c r="E69" s="55"/>
      <c r="F69" s="55"/>
      <c r="G69" s="55"/>
      <c r="H69" s="55"/>
      <c r="I69" s="55"/>
      <c r="J69" s="55"/>
      <c r="K69" s="55"/>
      <c r="L69" s="55"/>
      <c r="M69" s="55"/>
      <c r="N69" s="55"/>
      <c r="O69" s="55"/>
      <c r="P69" s="55"/>
      <c r="Q69" s="55"/>
      <c r="R69" s="56" t="s">
        <v>55</v>
      </c>
      <c r="S69" s="55"/>
      <c r="T69" s="55"/>
      <c r="U69" s="55"/>
      <c r="V69" s="55"/>
      <c r="W69" s="55"/>
      <c r="X69" s="55"/>
      <c r="Y69" s="55"/>
      <c r="Z69" s="57"/>
      <c r="AA69" s="35"/>
      <c r="AB69" s="35"/>
      <c r="AC69" s="54" t="s">
        <v>54</v>
      </c>
      <c r="AD69" s="55"/>
      <c r="AE69" s="55"/>
      <c r="AF69" s="55"/>
      <c r="AG69" s="55"/>
      <c r="AH69" s="55"/>
      <c r="AI69" s="55"/>
      <c r="AJ69" s="55"/>
      <c r="AK69" s="55"/>
      <c r="AL69" s="55"/>
      <c r="AM69" s="56" t="s">
        <v>55</v>
      </c>
      <c r="AN69" s="55"/>
      <c r="AO69" s="57"/>
      <c r="AP69" s="35"/>
      <c r="AQ69" s="36"/>
    </row>
    <row r="70" spans="2:43" s="1" customFormat="1" ht="6.95" customHeight="1">
      <c r="B70" s="34"/>
      <c r="C70" s="35"/>
      <c r="D70" s="35"/>
      <c r="E70" s="35"/>
      <c r="F70" s="35"/>
      <c r="G70" s="35"/>
      <c r="H70" s="35"/>
      <c r="I70" s="35"/>
      <c r="J70" s="35"/>
      <c r="K70" s="35"/>
      <c r="L70" s="35"/>
      <c r="M70" s="35"/>
      <c r="N70" s="35"/>
      <c r="O70" s="35"/>
      <c r="P70" s="35"/>
      <c r="Q70" s="35"/>
      <c r="R70" s="35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  <c r="AF70" s="35"/>
      <c r="AG70" s="35"/>
      <c r="AH70" s="35"/>
      <c r="AI70" s="35"/>
      <c r="AJ70" s="35"/>
      <c r="AK70" s="35"/>
      <c r="AL70" s="35"/>
      <c r="AM70" s="35"/>
      <c r="AN70" s="35"/>
      <c r="AO70" s="35"/>
      <c r="AP70" s="35"/>
      <c r="AQ70" s="36"/>
    </row>
    <row r="71" spans="2:43" s="1" customFormat="1" ht="6.95" customHeight="1">
      <c r="B71" s="58"/>
      <c r="C71" s="59"/>
      <c r="D71" s="59"/>
      <c r="E71" s="59"/>
      <c r="F71" s="59"/>
      <c r="G71" s="59"/>
      <c r="H71" s="59"/>
      <c r="I71" s="59"/>
      <c r="J71" s="59"/>
      <c r="K71" s="59"/>
      <c r="L71" s="59"/>
      <c r="M71" s="59"/>
      <c r="N71" s="59"/>
      <c r="O71" s="59"/>
      <c r="P71" s="59"/>
      <c r="Q71" s="59"/>
      <c r="R71" s="59"/>
      <c r="S71" s="59"/>
      <c r="T71" s="59"/>
      <c r="U71" s="59"/>
      <c r="V71" s="59"/>
      <c r="W71" s="59"/>
      <c r="X71" s="59"/>
      <c r="Y71" s="59"/>
      <c r="Z71" s="59"/>
      <c r="AA71" s="59"/>
      <c r="AB71" s="59"/>
      <c r="AC71" s="59"/>
      <c r="AD71" s="59"/>
      <c r="AE71" s="59"/>
      <c r="AF71" s="59"/>
      <c r="AG71" s="59"/>
      <c r="AH71" s="59"/>
      <c r="AI71" s="59"/>
      <c r="AJ71" s="59"/>
      <c r="AK71" s="59"/>
      <c r="AL71" s="59"/>
      <c r="AM71" s="59"/>
      <c r="AN71" s="59"/>
      <c r="AO71" s="59"/>
      <c r="AP71" s="59"/>
      <c r="AQ71" s="60"/>
    </row>
    <row r="75" spans="2:43" s="1" customFormat="1" ht="6.95" customHeight="1">
      <c r="B75" s="61"/>
      <c r="C75" s="62"/>
      <c r="D75" s="62"/>
      <c r="E75" s="62"/>
      <c r="F75" s="62"/>
      <c r="G75" s="62"/>
      <c r="H75" s="62"/>
      <c r="I75" s="62"/>
      <c r="J75" s="62"/>
      <c r="K75" s="62"/>
      <c r="L75" s="62"/>
      <c r="M75" s="62"/>
      <c r="N75" s="62"/>
      <c r="O75" s="62"/>
      <c r="P75" s="62"/>
      <c r="Q75" s="62"/>
      <c r="R75" s="62"/>
      <c r="S75" s="62"/>
      <c r="T75" s="62"/>
      <c r="U75" s="62"/>
      <c r="V75" s="62"/>
      <c r="W75" s="62"/>
      <c r="X75" s="62"/>
      <c r="Y75" s="62"/>
      <c r="Z75" s="62"/>
      <c r="AA75" s="62"/>
      <c r="AB75" s="62"/>
      <c r="AC75" s="62"/>
      <c r="AD75" s="62"/>
      <c r="AE75" s="62"/>
      <c r="AF75" s="62"/>
      <c r="AG75" s="62"/>
      <c r="AH75" s="62"/>
      <c r="AI75" s="62"/>
      <c r="AJ75" s="62"/>
      <c r="AK75" s="62"/>
      <c r="AL75" s="62"/>
      <c r="AM75" s="62"/>
      <c r="AN75" s="62"/>
      <c r="AO75" s="62"/>
      <c r="AP75" s="62"/>
      <c r="AQ75" s="63"/>
    </row>
    <row r="76" spans="2:43" s="1" customFormat="1" ht="36.950000000000003" customHeight="1">
      <c r="B76" s="34"/>
      <c r="C76" s="187" t="s">
        <v>58</v>
      </c>
      <c r="D76" s="188"/>
      <c r="E76" s="188"/>
      <c r="F76" s="188"/>
      <c r="G76" s="188"/>
      <c r="H76" s="188"/>
      <c r="I76" s="188"/>
      <c r="J76" s="188"/>
      <c r="K76" s="188"/>
      <c r="L76" s="188"/>
      <c r="M76" s="188"/>
      <c r="N76" s="188"/>
      <c r="O76" s="188"/>
      <c r="P76" s="188"/>
      <c r="Q76" s="188"/>
      <c r="R76" s="188"/>
      <c r="S76" s="188"/>
      <c r="T76" s="188"/>
      <c r="U76" s="188"/>
      <c r="V76" s="188"/>
      <c r="W76" s="188"/>
      <c r="X76" s="188"/>
      <c r="Y76" s="188"/>
      <c r="Z76" s="188"/>
      <c r="AA76" s="188"/>
      <c r="AB76" s="188"/>
      <c r="AC76" s="188"/>
      <c r="AD76" s="188"/>
      <c r="AE76" s="188"/>
      <c r="AF76" s="188"/>
      <c r="AG76" s="188"/>
      <c r="AH76" s="188"/>
      <c r="AI76" s="188"/>
      <c r="AJ76" s="188"/>
      <c r="AK76" s="188"/>
      <c r="AL76" s="188"/>
      <c r="AM76" s="188"/>
      <c r="AN76" s="188"/>
      <c r="AO76" s="188"/>
      <c r="AP76" s="188"/>
      <c r="AQ76" s="36"/>
    </row>
    <row r="77" spans="2:43" s="3" customFormat="1" ht="14.45" customHeight="1">
      <c r="B77" s="64"/>
      <c r="C77" s="29" t="s">
        <v>17</v>
      </c>
      <c r="D77" s="65"/>
      <c r="E77" s="65"/>
      <c r="F77" s="65"/>
      <c r="G77" s="65"/>
      <c r="H77" s="65"/>
      <c r="I77" s="65"/>
      <c r="J77" s="65"/>
      <c r="K77" s="65"/>
      <c r="L77" s="65" t="str">
        <f>K5</f>
        <v>0192</v>
      </c>
      <c r="M77" s="65"/>
      <c r="N77" s="65"/>
      <c r="O77" s="65"/>
      <c r="P77" s="65"/>
      <c r="Q77" s="65"/>
      <c r="R77" s="65"/>
      <c r="S77" s="65"/>
      <c r="T77" s="65"/>
      <c r="U77" s="65"/>
      <c r="V77" s="65"/>
      <c r="W77" s="65"/>
      <c r="X77" s="65"/>
      <c r="Y77" s="65"/>
      <c r="Z77" s="65"/>
      <c r="AA77" s="65"/>
      <c r="AB77" s="65"/>
      <c r="AC77" s="65"/>
      <c r="AD77" s="65"/>
      <c r="AE77" s="65"/>
      <c r="AF77" s="65"/>
      <c r="AG77" s="65"/>
      <c r="AH77" s="65"/>
      <c r="AI77" s="65"/>
      <c r="AJ77" s="65"/>
      <c r="AK77" s="65"/>
      <c r="AL77" s="65"/>
      <c r="AM77" s="65"/>
      <c r="AN77" s="65"/>
      <c r="AO77" s="65"/>
      <c r="AP77" s="65"/>
      <c r="AQ77" s="66"/>
    </row>
    <row r="78" spans="2:43" s="4" customFormat="1" ht="36.950000000000003" customHeight="1">
      <c r="B78" s="67"/>
      <c r="C78" s="68" t="s">
        <v>20</v>
      </c>
      <c r="D78" s="69"/>
      <c r="E78" s="69"/>
      <c r="F78" s="69"/>
      <c r="G78" s="69"/>
      <c r="H78" s="69"/>
      <c r="I78" s="69"/>
      <c r="J78" s="69"/>
      <c r="K78" s="69"/>
      <c r="L78" s="204" t="str">
        <f>K6</f>
        <v>Základní devítiletá škola a školka Hazlov</v>
      </c>
      <c r="M78" s="205"/>
      <c r="N78" s="205"/>
      <c r="O78" s="205"/>
      <c r="P78" s="205"/>
      <c r="Q78" s="205"/>
      <c r="R78" s="205"/>
      <c r="S78" s="205"/>
      <c r="T78" s="205"/>
      <c r="U78" s="205"/>
      <c r="V78" s="205"/>
      <c r="W78" s="205"/>
      <c r="X78" s="205"/>
      <c r="Y78" s="205"/>
      <c r="Z78" s="205"/>
      <c r="AA78" s="205"/>
      <c r="AB78" s="205"/>
      <c r="AC78" s="205"/>
      <c r="AD78" s="205"/>
      <c r="AE78" s="205"/>
      <c r="AF78" s="205"/>
      <c r="AG78" s="205"/>
      <c r="AH78" s="205"/>
      <c r="AI78" s="205"/>
      <c r="AJ78" s="205"/>
      <c r="AK78" s="205"/>
      <c r="AL78" s="205"/>
      <c r="AM78" s="205"/>
      <c r="AN78" s="205"/>
      <c r="AO78" s="205"/>
      <c r="AP78" s="69"/>
      <c r="AQ78" s="70"/>
    </row>
    <row r="79" spans="2:43" s="1" customFormat="1" ht="6.95" customHeight="1">
      <c r="B79" s="34"/>
      <c r="C79" s="35"/>
      <c r="D79" s="35"/>
      <c r="E79" s="35"/>
      <c r="F79" s="35"/>
      <c r="G79" s="35"/>
      <c r="H79" s="35"/>
      <c r="I79" s="35"/>
      <c r="J79" s="35"/>
      <c r="K79" s="35"/>
      <c r="L79" s="35"/>
      <c r="M79" s="35"/>
      <c r="N79" s="35"/>
      <c r="O79" s="35"/>
      <c r="P79" s="35"/>
      <c r="Q79" s="35"/>
      <c r="R79" s="35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  <c r="AF79" s="35"/>
      <c r="AG79" s="35"/>
      <c r="AH79" s="35"/>
      <c r="AI79" s="35"/>
      <c r="AJ79" s="35"/>
      <c r="AK79" s="35"/>
      <c r="AL79" s="35"/>
      <c r="AM79" s="35"/>
      <c r="AN79" s="35"/>
      <c r="AO79" s="35"/>
      <c r="AP79" s="35"/>
      <c r="AQ79" s="36"/>
    </row>
    <row r="80" spans="2:43" s="1" customFormat="1">
      <c r="B80" s="34"/>
      <c r="C80" s="29" t="s">
        <v>24</v>
      </c>
      <c r="D80" s="35"/>
      <c r="E80" s="35"/>
      <c r="F80" s="35"/>
      <c r="G80" s="35"/>
      <c r="H80" s="35"/>
      <c r="I80" s="35"/>
      <c r="J80" s="35"/>
      <c r="K80" s="35"/>
      <c r="L80" s="71" t="str">
        <f>IF(K8="","",K8)</f>
        <v>Hazlov</v>
      </c>
      <c r="M80" s="35"/>
      <c r="N80" s="35"/>
      <c r="O80" s="35"/>
      <c r="P80" s="35"/>
      <c r="Q80" s="35"/>
      <c r="R80" s="35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  <c r="AF80" s="35"/>
      <c r="AG80" s="35"/>
      <c r="AH80" s="35"/>
      <c r="AI80" s="29" t="s">
        <v>26</v>
      </c>
      <c r="AJ80" s="35"/>
      <c r="AK80" s="35"/>
      <c r="AL80" s="35"/>
      <c r="AM80" s="72" t="str">
        <f>IF(AN8= "","",AN8)</f>
        <v>7. 2. 2019</v>
      </c>
      <c r="AN80" s="35"/>
      <c r="AO80" s="35"/>
      <c r="AP80" s="35"/>
      <c r="AQ80" s="36"/>
    </row>
    <row r="81" spans="1:89" s="1" customFormat="1" ht="6.95" customHeight="1">
      <c r="B81" s="34"/>
      <c r="C81" s="35"/>
      <c r="D81" s="35"/>
      <c r="E81" s="35"/>
      <c r="F81" s="35"/>
      <c r="G81" s="35"/>
      <c r="H81" s="35"/>
      <c r="I81" s="35"/>
      <c r="J81" s="35"/>
      <c r="K81" s="35"/>
      <c r="L81" s="35"/>
      <c r="M81" s="35"/>
      <c r="N81" s="35"/>
      <c r="O81" s="35"/>
      <c r="P81" s="35"/>
      <c r="Q81" s="35"/>
      <c r="R81" s="35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  <c r="AF81" s="35"/>
      <c r="AG81" s="35"/>
      <c r="AH81" s="35"/>
      <c r="AI81" s="35"/>
      <c r="AJ81" s="35"/>
      <c r="AK81" s="35"/>
      <c r="AL81" s="35"/>
      <c r="AM81" s="35"/>
      <c r="AN81" s="35"/>
      <c r="AO81" s="35"/>
      <c r="AP81" s="35"/>
      <c r="AQ81" s="36"/>
    </row>
    <row r="82" spans="1:89" s="1" customFormat="1">
      <c r="B82" s="34"/>
      <c r="C82" s="29" t="s">
        <v>28</v>
      </c>
      <c r="D82" s="35"/>
      <c r="E82" s="35"/>
      <c r="F82" s="35"/>
      <c r="G82" s="35"/>
      <c r="H82" s="35"/>
      <c r="I82" s="35"/>
      <c r="J82" s="35"/>
      <c r="K82" s="35"/>
      <c r="L82" s="65" t="str">
        <f>IF(E11= "","",E11)</f>
        <v>Obec Hazlov</v>
      </c>
      <c r="M82" s="35"/>
      <c r="N82" s="35"/>
      <c r="O82" s="35"/>
      <c r="P82" s="35"/>
      <c r="Q82" s="35"/>
      <c r="R82" s="35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  <c r="AF82" s="35"/>
      <c r="AG82" s="35"/>
      <c r="AH82" s="35"/>
      <c r="AI82" s="29" t="s">
        <v>34</v>
      </c>
      <c r="AJ82" s="35"/>
      <c r="AK82" s="35"/>
      <c r="AL82" s="35"/>
      <c r="AM82" s="212" t="str">
        <f>IF(E17="","",E17)</f>
        <v xml:space="preserve"> </v>
      </c>
      <c r="AN82" s="212"/>
      <c r="AO82" s="212"/>
      <c r="AP82" s="212"/>
      <c r="AQ82" s="36"/>
      <c r="AS82" s="213" t="s">
        <v>59</v>
      </c>
      <c r="AT82" s="214"/>
      <c r="AU82" s="50"/>
      <c r="AV82" s="50"/>
      <c r="AW82" s="50"/>
      <c r="AX82" s="50"/>
      <c r="AY82" s="50"/>
      <c r="AZ82" s="50"/>
      <c r="BA82" s="50"/>
      <c r="BB82" s="50"/>
      <c r="BC82" s="50"/>
      <c r="BD82" s="51"/>
    </row>
    <row r="83" spans="1:89" s="1" customFormat="1">
      <c r="B83" s="34"/>
      <c r="C83" s="29" t="s">
        <v>32</v>
      </c>
      <c r="D83" s="35"/>
      <c r="E83" s="35"/>
      <c r="F83" s="35"/>
      <c r="G83" s="35"/>
      <c r="H83" s="35"/>
      <c r="I83" s="35"/>
      <c r="J83" s="35"/>
      <c r="K83" s="35"/>
      <c r="L83" s="65" t="str">
        <f>IF(E14= "Vyplň údaj","",E14)</f>
        <v/>
      </c>
      <c r="M83" s="35"/>
      <c r="N83" s="35"/>
      <c r="O83" s="35"/>
      <c r="P83" s="35"/>
      <c r="Q83" s="35"/>
      <c r="R83" s="35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  <c r="AF83" s="35"/>
      <c r="AG83" s="35"/>
      <c r="AH83" s="35"/>
      <c r="AI83" s="29" t="s">
        <v>36</v>
      </c>
      <c r="AJ83" s="35"/>
      <c r="AK83" s="35"/>
      <c r="AL83" s="35"/>
      <c r="AM83" s="212" t="str">
        <f>IF(E20="","",E20)</f>
        <v>Zdeněk Pospíšil</v>
      </c>
      <c r="AN83" s="212"/>
      <c r="AO83" s="212"/>
      <c r="AP83" s="212"/>
      <c r="AQ83" s="36"/>
      <c r="AS83" s="215"/>
      <c r="AT83" s="216"/>
      <c r="AU83" s="35"/>
      <c r="AV83" s="35"/>
      <c r="AW83" s="35"/>
      <c r="AX83" s="35"/>
      <c r="AY83" s="35"/>
      <c r="AZ83" s="35"/>
      <c r="BA83" s="35"/>
      <c r="BB83" s="35"/>
      <c r="BC83" s="35"/>
      <c r="BD83" s="73"/>
    </row>
    <row r="84" spans="1:89" s="1" customFormat="1" ht="10.9" customHeight="1">
      <c r="B84" s="34"/>
      <c r="C84" s="35"/>
      <c r="D84" s="35"/>
      <c r="E84" s="35"/>
      <c r="F84" s="35"/>
      <c r="G84" s="35"/>
      <c r="H84" s="35"/>
      <c r="I84" s="35"/>
      <c r="J84" s="35"/>
      <c r="K84" s="35"/>
      <c r="L84" s="35"/>
      <c r="M84" s="35"/>
      <c r="N84" s="35"/>
      <c r="O84" s="35"/>
      <c r="P84" s="35"/>
      <c r="Q84" s="35"/>
      <c r="R84" s="35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  <c r="AF84" s="35"/>
      <c r="AG84" s="35"/>
      <c r="AH84" s="35"/>
      <c r="AI84" s="35"/>
      <c r="AJ84" s="35"/>
      <c r="AK84" s="35"/>
      <c r="AL84" s="35"/>
      <c r="AM84" s="35"/>
      <c r="AN84" s="35"/>
      <c r="AO84" s="35"/>
      <c r="AP84" s="35"/>
      <c r="AQ84" s="36"/>
      <c r="AS84" s="215"/>
      <c r="AT84" s="216"/>
      <c r="AU84" s="35"/>
      <c r="AV84" s="35"/>
      <c r="AW84" s="35"/>
      <c r="AX84" s="35"/>
      <c r="AY84" s="35"/>
      <c r="AZ84" s="35"/>
      <c r="BA84" s="35"/>
      <c r="BB84" s="35"/>
      <c r="BC84" s="35"/>
      <c r="BD84" s="73"/>
    </row>
    <row r="85" spans="1:89" s="1" customFormat="1" ht="29.25" customHeight="1">
      <c r="B85" s="34"/>
      <c r="C85" s="206" t="s">
        <v>60</v>
      </c>
      <c r="D85" s="207"/>
      <c r="E85" s="207"/>
      <c r="F85" s="207"/>
      <c r="G85" s="207"/>
      <c r="H85" s="74"/>
      <c r="I85" s="208" t="s">
        <v>61</v>
      </c>
      <c r="J85" s="207"/>
      <c r="K85" s="207"/>
      <c r="L85" s="207"/>
      <c r="M85" s="207"/>
      <c r="N85" s="207"/>
      <c r="O85" s="207"/>
      <c r="P85" s="207"/>
      <c r="Q85" s="207"/>
      <c r="R85" s="207"/>
      <c r="S85" s="207"/>
      <c r="T85" s="207"/>
      <c r="U85" s="207"/>
      <c r="V85" s="207"/>
      <c r="W85" s="207"/>
      <c r="X85" s="207"/>
      <c r="Y85" s="207"/>
      <c r="Z85" s="207"/>
      <c r="AA85" s="207"/>
      <c r="AB85" s="207"/>
      <c r="AC85" s="207"/>
      <c r="AD85" s="207"/>
      <c r="AE85" s="207"/>
      <c r="AF85" s="207"/>
      <c r="AG85" s="208" t="s">
        <v>62</v>
      </c>
      <c r="AH85" s="207"/>
      <c r="AI85" s="207"/>
      <c r="AJ85" s="207"/>
      <c r="AK85" s="207"/>
      <c r="AL85" s="207"/>
      <c r="AM85" s="207"/>
      <c r="AN85" s="208" t="s">
        <v>63</v>
      </c>
      <c r="AO85" s="207"/>
      <c r="AP85" s="217"/>
      <c r="AQ85" s="36"/>
      <c r="AS85" s="75" t="s">
        <v>64</v>
      </c>
      <c r="AT85" s="76" t="s">
        <v>65</v>
      </c>
      <c r="AU85" s="76" t="s">
        <v>66</v>
      </c>
      <c r="AV85" s="76" t="s">
        <v>67</v>
      </c>
      <c r="AW85" s="76" t="s">
        <v>68</v>
      </c>
      <c r="AX85" s="76" t="s">
        <v>69</v>
      </c>
      <c r="AY85" s="76" t="s">
        <v>70</v>
      </c>
      <c r="AZ85" s="76" t="s">
        <v>71</v>
      </c>
      <c r="BA85" s="76" t="s">
        <v>72</v>
      </c>
      <c r="BB85" s="76" t="s">
        <v>73</v>
      </c>
      <c r="BC85" s="76" t="s">
        <v>74</v>
      </c>
      <c r="BD85" s="77" t="s">
        <v>75</v>
      </c>
    </row>
    <row r="86" spans="1:89" s="1" customFormat="1" ht="10.9" customHeight="1">
      <c r="B86" s="34"/>
      <c r="C86" s="35"/>
      <c r="D86" s="35"/>
      <c r="E86" s="35"/>
      <c r="F86" s="35"/>
      <c r="G86" s="35"/>
      <c r="H86" s="35"/>
      <c r="I86" s="35"/>
      <c r="J86" s="35"/>
      <c r="K86" s="35"/>
      <c r="L86" s="35"/>
      <c r="M86" s="35"/>
      <c r="N86" s="35"/>
      <c r="O86" s="35"/>
      <c r="P86" s="35"/>
      <c r="Q86" s="35"/>
      <c r="R86" s="35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F86" s="35"/>
      <c r="AG86" s="35"/>
      <c r="AH86" s="35"/>
      <c r="AI86" s="35"/>
      <c r="AJ86" s="35"/>
      <c r="AK86" s="35"/>
      <c r="AL86" s="35"/>
      <c r="AM86" s="35"/>
      <c r="AN86" s="35"/>
      <c r="AO86" s="35"/>
      <c r="AP86" s="35"/>
      <c r="AQ86" s="36"/>
      <c r="AS86" s="78"/>
      <c r="AT86" s="50"/>
      <c r="AU86" s="50"/>
      <c r="AV86" s="50"/>
      <c r="AW86" s="50"/>
      <c r="AX86" s="50"/>
      <c r="AY86" s="50"/>
      <c r="AZ86" s="50"/>
      <c r="BA86" s="50"/>
      <c r="BB86" s="50"/>
      <c r="BC86" s="50"/>
      <c r="BD86" s="51"/>
    </row>
    <row r="87" spans="1:89" s="4" customFormat="1" ht="32.450000000000003" customHeight="1">
      <c r="B87" s="67"/>
      <c r="C87" s="79" t="s">
        <v>76</v>
      </c>
      <c r="D87" s="80"/>
      <c r="E87" s="80"/>
      <c r="F87" s="80"/>
      <c r="G87" s="80"/>
      <c r="H87" s="80"/>
      <c r="I87" s="80"/>
      <c r="J87" s="80"/>
      <c r="K87" s="80"/>
      <c r="L87" s="80"/>
      <c r="M87" s="80"/>
      <c r="N87" s="80"/>
      <c r="O87" s="80"/>
      <c r="P87" s="80"/>
      <c r="Q87" s="80"/>
      <c r="R87" s="80"/>
      <c r="S87" s="80"/>
      <c r="T87" s="80"/>
      <c r="U87" s="80"/>
      <c r="V87" s="80"/>
      <c r="W87" s="80"/>
      <c r="X87" s="80"/>
      <c r="Y87" s="80"/>
      <c r="Z87" s="80"/>
      <c r="AA87" s="80"/>
      <c r="AB87" s="80"/>
      <c r="AC87" s="80"/>
      <c r="AD87" s="80"/>
      <c r="AE87" s="80"/>
      <c r="AF87" s="80"/>
      <c r="AG87" s="196">
        <f>ROUND(SUM(AG88:AG89),0)</f>
        <v>0</v>
      </c>
      <c r="AH87" s="196"/>
      <c r="AI87" s="196"/>
      <c r="AJ87" s="196"/>
      <c r="AK87" s="196"/>
      <c r="AL87" s="196"/>
      <c r="AM87" s="196"/>
      <c r="AN87" s="197">
        <f>SUM(AG87,AT87)</f>
        <v>0</v>
      </c>
      <c r="AO87" s="197"/>
      <c r="AP87" s="197"/>
      <c r="AQ87" s="70"/>
      <c r="AS87" s="81">
        <f>ROUND(SUM(AS88:AS89),0)</f>
        <v>0</v>
      </c>
      <c r="AT87" s="82">
        <f>ROUND(SUM(AV87:AW87),0)</f>
        <v>0</v>
      </c>
      <c r="AU87" s="83">
        <f>ROUND(SUM(AU88:AU89),5)</f>
        <v>0</v>
      </c>
      <c r="AV87" s="82">
        <f>ROUND(AZ87*L31,0)</f>
        <v>0</v>
      </c>
      <c r="AW87" s="82">
        <f>ROUND(BA87*L32,0)</f>
        <v>0</v>
      </c>
      <c r="AX87" s="82">
        <f>ROUND(BB87*L31,0)</f>
        <v>0</v>
      </c>
      <c r="AY87" s="82">
        <f>ROUND(BC87*L32,0)</f>
        <v>0</v>
      </c>
      <c r="AZ87" s="82">
        <f>ROUND(SUM(AZ88:AZ89),0)</f>
        <v>0</v>
      </c>
      <c r="BA87" s="82">
        <f>ROUND(SUM(BA88:BA89),0)</f>
        <v>0</v>
      </c>
      <c r="BB87" s="82">
        <f>ROUND(SUM(BB88:BB89),0)</f>
        <v>0</v>
      </c>
      <c r="BC87" s="82">
        <f>ROUND(SUM(BC88:BC89),0)</f>
        <v>0</v>
      </c>
      <c r="BD87" s="84">
        <f>ROUND(SUM(BD88:BD89),0)</f>
        <v>0</v>
      </c>
      <c r="BS87" s="85" t="s">
        <v>77</v>
      </c>
      <c r="BT87" s="85" t="s">
        <v>78</v>
      </c>
      <c r="BU87" s="86" t="s">
        <v>79</v>
      </c>
      <c r="BV87" s="85" t="s">
        <v>80</v>
      </c>
      <c r="BW87" s="85" t="s">
        <v>81</v>
      </c>
      <c r="BX87" s="85" t="s">
        <v>82</v>
      </c>
    </row>
    <row r="88" spans="1:89" s="5" customFormat="1" ht="16.5" customHeight="1">
      <c r="A88" s="87" t="s">
        <v>83</v>
      </c>
      <c r="B88" s="88"/>
      <c r="C88" s="89"/>
      <c r="D88" s="209" t="s">
        <v>84</v>
      </c>
      <c r="E88" s="209"/>
      <c r="F88" s="209"/>
      <c r="G88" s="209"/>
      <c r="H88" s="209"/>
      <c r="I88" s="90"/>
      <c r="J88" s="209" t="s">
        <v>85</v>
      </c>
      <c r="K88" s="209"/>
      <c r="L88" s="209"/>
      <c r="M88" s="209"/>
      <c r="N88" s="209"/>
      <c r="O88" s="209"/>
      <c r="P88" s="209"/>
      <c r="Q88" s="209"/>
      <c r="R88" s="209"/>
      <c r="S88" s="209"/>
      <c r="T88" s="209"/>
      <c r="U88" s="209"/>
      <c r="V88" s="209"/>
      <c r="W88" s="209"/>
      <c r="X88" s="209"/>
      <c r="Y88" s="209"/>
      <c r="Z88" s="209"/>
      <c r="AA88" s="209"/>
      <c r="AB88" s="209"/>
      <c r="AC88" s="209"/>
      <c r="AD88" s="209"/>
      <c r="AE88" s="209"/>
      <c r="AF88" s="209"/>
      <c r="AG88" s="193">
        <f>'01 - stará budova'!M30</f>
        <v>0</v>
      </c>
      <c r="AH88" s="194"/>
      <c r="AI88" s="194"/>
      <c r="AJ88" s="194"/>
      <c r="AK88" s="194"/>
      <c r="AL88" s="194"/>
      <c r="AM88" s="194"/>
      <c r="AN88" s="193">
        <f>SUM(AG88,AT88)</f>
        <v>0</v>
      </c>
      <c r="AO88" s="194"/>
      <c r="AP88" s="194"/>
      <c r="AQ88" s="91"/>
      <c r="AS88" s="92">
        <f>'01 - stará budova'!M28</f>
        <v>0</v>
      </c>
      <c r="AT88" s="93">
        <f>ROUND(SUM(AV88:AW88),0)</f>
        <v>0</v>
      </c>
      <c r="AU88" s="94">
        <f>'01 - stará budova'!W138</f>
        <v>0</v>
      </c>
      <c r="AV88" s="93">
        <f>'01 - stará budova'!M32</f>
        <v>0</v>
      </c>
      <c r="AW88" s="93">
        <f>'01 - stará budova'!M33</f>
        <v>0</v>
      </c>
      <c r="AX88" s="93">
        <f>'01 - stará budova'!M34</f>
        <v>0</v>
      </c>
      <c r="AY88" s="93">
        <f>'01 - stará budova'!M35</f>
        <v>0</v>
      </c>
      <c r="AZ88" s="93">
        <f>'01 - stará budova'!H32</f>
        <v>0</v>
      </c>
      <c r="BA88" s="93">
        <f>'01 - stará budova'!H33</f>
        <v>0</v>
      </c>
      <c r="BB88" s="93">
        <f>'01 - stará budova'!H34</f>
        <v>0</v>
      </c>
      <c r="BC88" s="93">
        <f>'01 - stará budova'!H35</f>
        <v>0</v>
      </c>
      <c r="BD88" s="95">
        <f>'01 - stará budova'!H36</f>
        <v>0</v>
      </c>
      <c r="BT88" s="96" t="s">
        <v>11</v>
      </c>
      <c r="BV88" s="96" t="s">
        <v>80</v>
      </c>
      <c r="BW88" s="96" t="s">
        <v>86</v>
      </c>
      <c r="BX88" s="96" t="s">
        <v>81</v>
      </c>
    </row>
    <row r="89" spans="1:89" s="5" customFormat="1" ht="16.5" customHeight="1">
      <c r="A89" s="87" t="s">
        <v>83</v>
      </c>
      <c r="B89" s="88"/>
      <c r="C89" s="89"/>
      <c r="D89" s="209" t="s">
        <v>87</v>
      </c>
      <c r="E89" s="209"/>
      <c r="F89" s="209"/>
      <c r="G89" s="209"/>
      <c r="H89" s="209"/>
      <c r="I89" s="90"/>
      <c r="J89" s="209" t="s">
        <v>88</v>
      </c>
      <c r="K89" s="209"/>
      <c r="L89" s="209"/>
      <c r="M89" s="209"/>
      <c r="N89" s="209"/>
      <c r="O89" s="209"/>
      <c r="P89" s="209"/>
      <c r="Q89" s="209"/>
      <c r="R89" s="209"/>
      <c r="S89" s="209"/>
      <c r="T89" s="209"/>
      <c r="U89" s="209"/>
      <c r="V89" s="209"/>
      <c r="W89" s="209"/>
      <c r="X89" s="209"/>
      <c r="Y89" s="209"/>
      <c r="Z89" s="209"/>
      <c r="AA89" s="209"/>
      <c r="AB89" s="209"/>
      <c r="AC89" s="209"/>
      <c r="AD89" s="209"/>
      <c r="AE89" s="209"/>
      <c r="AF89" s="209"/>
      <c r="AG89" s="193">
        <f>'02 - Nová budova'!M30</f>
        <v>0</v>
      </c>
      <c r="AH89" s="194"/>
      <c r="AI89" s="194"/>
      <c r="AJ89" s="194"/>
      <c r="AK89" s="194"/>
      <c r="AL89" s="194"/>
      <c r="AM89" s="194"/>
      <c r="AN89" s="193">
        <f>SUM(AG89,AT89)</f>
        <v>0</v>
      </c>
      <c r="AO89" s="194"/>
      <c r="AP89" s="194"/>
      <c r="AQ89" s="91"/>
      <c r="AS89" s="97">
        <f>'02 - Nová budova'!M28</f>
        <v>0</v>
      </c>
      <c r="AT89" s="98">
        <f>ROUND(SUM(AV89:AW89),0)</f>
        <v>0</v>
      </c>
      <c r="AU89" s="99">
        <f>'02 - Nová budova'!W134</f>
        <v>0</v>
      </c>
      <c r="AV89" s="98">
        <f>'02 - Nová budova'!M32</f>
        <v>0</v>
      </c>
      <c r="AW89" s="98">
        <f>'02 - Nová budova'!M33</f>
        <v>0</v>
      </c>
      <c r="AX89" s="98">
        <f>'02 - Nová budova'!M34</f>
        <v>0</v>
      </c>
      <c r="AY89" s="98">
        <f>'02 - Nová budova'!M35</f>
        <v>0</v>
      </c>
      <c r="AZ89" s="98">
        <f>'02 - Nová budova'!H32</f>
        <v>0</v>
      </c>
      <c r="BA89" s="98">
        <f>'02 - Nová budova'!H33</f>
        <v>0</v>
      </c>
      <c r="BB89" s="98">
        <f>'02 - Nová budova'!H34</f>
        <v>0</v>
      </c>
      <c r="BC89" s="98">
        <f>'02 - Nová budova'!H35</f>
        <v>0</v>
      </c>
      <c r="BD89" s="100">
        <f>'02 - Nová budova'!H36</f>
        <v>0</v>
      </c>
      <c r="BT89" s="96" t="s">
        <v>11</v>
      </c>
      <c r="BV89" s="96" t="s">
        <v>80</v>
      </c>
      <c r="BW89" s="96" t="s">
        <v>89</v>
      </c>
      <c r="BX89" s="96" t="s">
        <v>81</v>
      </c>
    </row>
    <row r="90" spans="1:89" ht="13.5">
      <c r="B90" s="22"/>
      <c r="C90" s="25"/>
      <c r="D90" s="25"/>
      <c r="E90" s="25"/>
      <c r="F90" s="25"/>
      <c r="G90" s="25"/>
      <c r="H90" s="25"/>
      <c r="I90" s="25"/>
      <c r="J90" s="25"/>
      <c r="K90" s="25"/>
      <c r="L90" s="25"/>
      <c r="M90" s="25"/>
      <c r="N90" s="25"/>
      <c r="O90" s="25"/>
      <c r="P90" s="25"/>
      <c r="Q90" s="25"/>
      <c r="R90" s="25"/>
      <c r="S90" s="25"/>
      <c r="T90" s="25"/>
      <c r="U90" s="25"/>
      <c r="V90" s="25"/>
      <c r="W90" s="25"/>
      <c r="X90" s="25"/>
      <c r="Y90" s="25"/>
      <c r="Z90" s="25"/>
      <c r="AA90" s="25"/>
      <c r="AB90" s="25"/>
      <c r="AC90" s="25"/>
      <c r="AD90" s="25"/>
      <c r="AE90" s="25"/>
      <c r="AF90" s="25"/>
      <c r="AG90" s="25"/>
      <c r="AH90" s="25"/>
      <c r="AI90" s="25"/>
      <c r="AJ90" s="25"/>
      <c r="AK90" s="25"/>
      <c r="AL90" s="25"/>
      <c r="AM90" s="25"/>
      <c r="AN90" s="25"/>
      <c r="AO90" s="25"/>
      <c r="AP90" s="25"/>
      <c r="AQ90" s="23"/>
    </row>
    <row r="91" spans="1:89" s="1" customFormat="1" ht="30" customHeight="1">
      <c r="B91" s="34"/>
      <c r="C91" s="79" t="s">
        <v>90</v>
      </c>
      <c r="D91" s="35"/>
      <c r="E91" s="35"/>
      <c r="F91" s="35"/>
      <c r="G91" s="35"/>
      <c r="H91" s="35"/>
      <c r="I91" s="35"/>
      <c r="J91" s="35"/>
      <c r="K91" s="35"/>
      <c r="L91" s="35"/>
      <c r="M91" s="35"/>
      <c r="N91" s="35"/>
      <c r="O91" s="35"/>
      <c r="P91" s="35"/>
      <c r="Q91" s="35"/>
      <c r="R91" s="35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F91" s="35"/>
      <c r="AG91" s="197">
        <f>ROUND(SUM(AG92:AG95),0)</f>
        <v>0</v>
      </c>
      <c r="AH91" s="197"/>
      <c r="AI91" s="197"/>
      <c r="AJ91" s="197"/>
      <c r="AK91" s="197"/>
      <c r="AL91" s="197"/>
      <c r="AM91" s="197"/>
      <c r="AN91" s="197">
        <f>ROUND(SUM(AN92:AN95),0)</f>
        <v>0</v>
      </c>
      <c r="AO91" s="197"/>
      <c r="AP91" s="197"/>
      <c r="AQ91" s="36"/>
      <c r="AS91" s="75" t="s">
        <v>91</v>
      </c>
      <c r="AT91" s="76" t="s">
        <v>92</v>
      </c>
      <c r="AU91" s="76" t="s">
        <v>42</v>
      </c>
      <c r="AV91" s="77" t="s">
        <v>65</v>
      </c>
    </row>
    <row r="92" spans="1:89" s="1" customFormat="1" ht="19.899999999999999" customHeight="1">
      <c r="B92" s="34"/>
      <c r="C92" s="35"/>
      <c r="D92" s="101" t="s">
        <v>93</v>
      </c>
      <c r="E92" s="35"/>
      <c r="F92" s="35"/>
      <c r="G92" s="35"/>
      <c r="H92" s="35"/>
      <c r="I92" s="35"/>
      <c r="J92" s="35"/>
      <c r="K92" s="35"/>
      <c r="L92" s="35"/>
      <c r="M92" s="35"/>
      <c r="N92" s="35"/>
      <c r="O92" s="35"/>
      <c r="P92" s="35"/>
      <c r="Q92" s="35"/>
      <c r="R92" s="35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  <c r="AF92" s="35"/>
      <c r="AG92" s="195">
        <f>ROUND(AG87*AS92,0)</f>
        <v>0</v>
      </c>
      <c r="AH92" s="192"/>
      <c r="AI92" s="192"/>
      <c r="AJ92" s="192"/>
      <c r="AK92" s="192"/>
      <c r="AL92" s="192"/>
      <c r="AM92" s="192"/>
      <c r="AN92" s="192">
        <f>ROUND(AG92+AV92,0)</f>
        <v>0</v>
      </c>
      <c r="AO92" s="192"/>
      <c r="AP92" s="192"/>
      <c r="AQ92" s="36"/>
      <c r="AS92" s="102">
        <v>0</v>
      </c>
      <c r="AT92" s="103" t="s">
        <v>94</v>
      </c>
      <c r="AU92" s="103" t="s">
        <v>43</v>
      </c>
      <c r="AV92" s="104">
        <f>ROUND(IF(AU92="základní",AG92*L31,IF(AU92="snížená",AG92*L32,0)),0)</f>
        <v>0</v>
      </c>
      <c r="BV92" s="18" t="s">
        <v>95</v>
      </c>
      <c r="BY92" s="105">
        <f>IF(AU92="základní",AV92,0)</f>
        <v>0</v>
      </c>
      <c r="BZ92" s="105">
        <f>IF(AU92="snížená",AV92,0)</f>
        <v>0</v>
      </c>
      <c r="CA92" s="105">
        <v>0</v>
      </c>
      <c r="CB92" s="105">
        <v>0</v>
      </c>
      <c r="CC92" s="105">
        <v>0</v>
      </c>
      <c r="CD92" s="105">
        <f>IF(AU92="základní",AG92,0)</f>
        <v>0</v>
      </c>
      <c r="CE92" s="105">
        <f>IF(AU92="snížená",AG92,0)</f>
        <v>0</v>
      </c>
      <c r="CF92" s="105">
        <f>IF(AU92="zákl. přenesená",AG92,0)</f>
        <v>0</v>
      </c>
      <c r="CG92" s="105">
        <f>IF(AU92="sníž. přenesená",AG92,0)</f>
        <v>0</v>
      </c>
      <c r="CH92" s="105">
        <f>IF(AU92="nulová",AG92,0)</f>
        <v>0</v>
      </c>
      <c r="CI92" s="18">
        <f>IF(AU92="základní",1,IF(AU92="snížená",2,IF(AU92="zákl. přenesená",4,IF(AU92="sníž. přenesená",5,3))))</f>
        <v>1</v>
      </c>
      <c r="CJ92" s="18">
        <f>IF(AT92="stavební čast",1,IF(8892="investiční čast",2,3))</f>
        <v>1</v>
      </c>
      <c r="CK92" s="18" t="str">
        <f>IF(D92="Vyplň vlastní","","x")</f>
        <v>x</v>
      </c>
    </row>
    <row r="93" spans="1:89" s="1" customFormat="1" ht="19.899999999999999" customHeight="1">
      <c r="B93" s="34"/>
      <c r="C93" s="35"/>
      <c r="D93" s="210" t="s">
        <v>96</v>
      </c>
      <c r="E93" s="211"/>
      <c r="F93" s="211"/>
      <c r="G93" s="211"/>
      <c r="H93" s="211"/>
      <c r="I93" s="211"/>
      <c r="J93" s="211"/>
      <c r="K93" s="211"/>
      <c r="L93" s="211"/>
      <c r="M93" s="211"/>
      <c r="N93" s="211"/>
      <c r="O93" s="211"/>
      <c r="P93" s="211"/>
      <c r="Q93" s="211"/>
      <c r="R93" s="211"/>
      <c r="S93" s="211"/>
      <c r="T93" s="211"/>
      <c r="U93" s="211"/>
      <c r="V93" s="211"/>
      <c r="W93" s="211"/>
      <c r="X93" s="211"/>
      <c r="Y93" s="211"/>
      <c r="Z93" s="211"/>
      <c r="AA93" s="211"/>
      <c r="AB93" s="211"/>
      <c r="AC93" s="35"/>
      <c r="AD93" s="35"/>
      <c r="AE93" s="35"/>
      <c r="AF93" s="35"/>
      <c r="AG93" s="195">
        <f>AG87*AS93</f>
        <v>0</v>
      </c>
      <c r="AH93" s="192"/>
      <c r="AI93" s="192"/>
      <c r="AJ93" s="192"/>
      <c r="AK93" s="192"/>
      <c r="AL93" s="192"/>
      <c r="AM93" s="192"/>
      <c r="AN93" s="192">
        <f>AG93+AV93</f>
        <v>0</v>
      </c>
      <c r="AO93" s="192"/>
      <c r="AP93" s="192"/>
      <c r="AQ93" s="36"/>
      <c r="AS93" s="106">
        <v>0</v>
      </c>
      <c r="AT93" s="107" t="s">
        <v>94</v>
      </c>
      <c r="AU93" s="107" t="s">
        <v>43</v>
      </c>
      <c r="AV93" s="108">
        <f>ROUND(IF(AU93="nulová",0,IF(OR(AU93="základní",AU93="zákl. přenesená"),AG93*L31,AG93*L32)),0)</f>
        <v>0</v>
      </c>
      <c r="BV93" s="18" t="s">
        <v>97</v>
      </c>
      <c r="BY93" s="105">
        <f>IF(AU93="základní",AV93,0)</f>
        <v>0</v>
      </c>
      <c r="BZ93" s="105">
        <f>IF(AU93="snížená",AV93,0)</f>
        <v>0</v>
      </c>
      <c r="CA93" s="105">
        <f>IF(AU93="zákl. přenesená",AV93,0)</f>
        <v>0</v>
      </c>
      <c r="CB93" s="105">
        <f>IF(AU93="sníž. přenesená",AV93,0)</f>
        <v>0</v>
      </c>
      <c r="CC93" s="105">
        <f>IF(AU93="nulová",AV93,0)</f>
        <v>0</v>
      </c>
      <c r="CD93" s="105">
        <f>IF(AU93="základní",AG93,0)</f>
        <v>0</v>
      </c>
      <c r="CE93" s="105">
        <f>IF(AU93="snížená",AG93,0)</f>
        <v>0</v>
      </c>
      <c r="CF93" s="105">
        <f>IF(AU93="zákl. přenesená",AG93,0)</f>
        <v>0</v>
      </c>
      <c r="CG93" s="105">
        <f>IF(AU93="sníž. přenesená",AG93,0)</f>
        <v>0</v>
      </c>
      <c r="CH93" s="105">
        <f>IF(AU93="nulová",AG93,0)</f>
        <v>0</v>
      </c>
      <c r="CI93" s="18">
        <f>IF(AU93="základní",1,IF(AU93="snížená",2,IF(AU93="zákl. přenesená",4,IF(AU93="sníž. přenesená",5,3))))</f>
        <v>1</v>
      </c>
      <c r="CJ93" s="18">
        <f>IF(AT93="stavební čast",1,IF(8893="investiční čast",2,3))</f>
        <v>1</v>
      </c>
      <c r="CK93" s="18" t="str">
        <f>IF(D93="Vyplň vlastní","","x")</f>
        <v/>
      </c>
    </row>
    <row r="94" spans="1:89" s="1" customFormat="1" ht="19.899999999999999" customHeight="1">
      <c r="B94" s="34"/>
      <c r="C94" s="35"/>
      <c r="D94" s="210" t="s">
        <v>96</v>
      </c>
      <c r="E94" s="211"/>
      <c r="F94" s="211"/>
      <c r="G94" s="211"/>
      <c r="H94" s="211"/>
      <c r="I94" s="211"/>
      <c r="J94" s="211"/>
      <c r="K94" s="211"/>
      <c r="L94" s="211"/>
      <c r="M94" s="211"/>
      <c r="N94" s="211"/>
      <c r="O94" s="211"/>
      <c r="P94" s="211"/>
      <c r="Q94" s="211"/>
      <c r="R94" s="211"/>
      <c r="S94" s="211"/>
      <c r="T94" s="211"/>
      <c r="U94" s="211"/>
      <c r="V94" s="211"/>
      <c r="W94" s="211"/>
      <c r="X94" s="211"/>
      <c r="Y94" s="211"/>
      <c r="Z94" s="211"/>
      <c r="AA94" s="211"/>
      <c r="AB94" s="211"/>
      <c r="AC94" s="35"/>
      <c r="AD94" s="35"/>
      <c r="AE94" s="35"/>
      <c r="AF94" s="35"/>
      <c r="AG94" s="195">
        <f>AG87*AS94</f>
        <v>0</v>
      </c>
      <c r="AH94" s="192"/>
      <c r="AI94" s="192"/>
      <c r="AJ94" s="192"/>
      <c r="AK94" s="192"/>
      <c r="AL94" s="192"/>
      <c r="AM94" s="192"/>
      <c r="AN94" s="192">
        <f>AG94+AV94</f>
        <v>0</v>
      </c>
      <c r="AO94" s="192"/>
      <c r="AP94" s="192"/>
      <c r="AQ94" s="36"/>
      <c r="AS94" s="106">
        <v>0</v>
      </c>
      <c r="AT94" s="107" t="s">
        <v>94</v>
      </c>
      <c r="AU94" s="107" t="s">
        <v>43</v>
      </c>
      <c r="AV94" s="108">
        <f>ROUND(IF(AU94="nulová",0,IF(OR(AU94="základní",AU94="zákl. přenesená"),AG94*L31,AG94*L32)),0)</f>
        <v>0</v>
      </c>
      <c r="BV94" s="18" t="s">
        <v>97</v>
      </c>
      <c r="BY94" s="105">
        <f>IF(AU94="základní",AV94,0)</f>
        <v>0</v>
      </c>
      <c r="BZ94" s="105">
        <f>IF(AU94="snížená",AV94,0)</f>
        <v>0</v>
      </c>
      <c r="CA94" s="105">
        <f>IF(AU94="zákl. přenesená",AV94,0)</f>
        <v>0</v>
      </c>
      <c r="CB94" s="105">
        <f>IF(AU94="sníž. přenesená",AV94,0)</f>
        <v>0</v>
      </c>
      <c r="CC94" s="105">
        <f>IF(AU94="nulová",AV94,0)</f>
        <v>0</v>
      </c>
      <c r="CD94" s="105">
        <f>IF(AU94="základní",AG94,0)</f>
        <v>0</v>
      </c>
      <c r="CE94" s="105">
        <f>IF(AU94="snížená",AG94,0)</f>
        <v>0</v>
      </c>
      <c r="CF94" s="105">
        <f>IF(AU94="zákl. přenesená",AG94,0)</f>
        <v>0</v>
      </c>
      <c r="CG94" s="105">
        <f>IF(AU94="sníž. přenesená",AG94,0)</f>
        <v>0</v>
      </c>
      <c r="CH94" s="105">
        <f>IF(AU94="nulová",AG94,0)</f>
        <v>0</v>
      </c>
      <c r="CI94" s="18">
        <f>IF(AU94="základní",1,IF(AU94="snížená",2,IF(AU94="zákl. přenesená",4,IF(AU94="sníž. přenesená",5,3))))</f>
        <v>1</v>
      </c>
      <c r="CJ94" s="18">
        <f>IF(AT94="stavební čast",1,IF(8894="investiční čast",2,3))</f>
        <v>1</v>
      </c>
      <c r="CK94" s="18" t="str">
        <f>IF(D94="Vyplň vlastní","","x")</f>
        <v/>
      </c>
    </row>
    <row r="95" spans="1:89" s="1" customFormat="1" ht="19.899999999999999" customHeight="1">
      <c r="B95" s="34"/>
      <c r="C95" s="35"/>
      <c r="D95" s="210" t="s">
        <v>96</v>
      </c>
      <c r="E95" s="211"/>
      <c r="F95" s="211"/>
      <c r="G95" s="211"/>
      <c r="H95" s="211"/>
      <c r="I95" s="211"/>
      <c r="J95" s="211"/>
      <c r="K95" s="211"/>
      <c r="L95" s="211"/>
      <c r="M95" s="211"/>
      <c r="N95" s="211"/>
      <c r="O95" s="211"/>
      <c r="P95" s="211"/>
      <c r="Q95" s="211"/>
      <c r="R95" s="211"/>
      <c r="S95" s="211"/>
      <c r="T95" s="211"/>
      <c r="U95" s="211"/>
      <c r="V95" s="211"/>
      <c r="W95" s="211"/>
      <c r="X95" s="211"/>
      <c r="Y95" s="211"/>
      <c r="Z95" s="211"/>
      <c r="AA95" s="211"/>
      <c r="AB95" s="211"/>
      <c r="AC95" s="35"/>
      <c r="AD95" s="35"/>
      <c r="AE95" s="35"/>
      <c r="AF95" s="35"/>
      <c r="AG95" s="195">
        <f>AG87*AS95</f>
        <v>0</v>
      </c>
      <c r="AH95" s="192"/>
      <c r="AI95" s="192"/>
      <c r="AJ95" s="192"/>
      <c r="AK95" s="192"/>
      <c r="AL95" s="192"/>
      <c r="AM95" s="192"/>
      <c r="AN95" s="192">
        <f>AG95+AV95</f>
        <v>0</v>
      </c>
      <c r="AO95" s="192"/>
      <c r="AP95" s="192"/>
      <c r="AQ95" s="36"/>
      <c r="AS95" s="109">
        <v>0</v>
      </c>
      <c r="AT95" s="110" t="s">
        <v>94</v>
      </c>
      <c r="AU95" s="110" t="s">
        <v>43</v>
      </c>
      <c r="AV95" s="111">
        <f>ROUND(IF(AU95="nulová",0,IF(OR(AU95="základní",AU95="zákl. přenesená"),AG95*L31,AG95*L32)),0)</f>
        <v>0</v>
      </c>
      <c r="BV95" s="18" t="s">
        <v>97</v>
      </c>
      <c r="BY95" s="105">
        <f>IF(AU95="základní",AV95,0)</f>
        <v>0</v>
      </c>
      <c r="BZ95" s="105">
        <f>IF(AU95="snížená",AV95,0)</f>
        <v>0</v>
      </c>
      <c r="CA95" s="105">
        <f>IF(AU95="zákl. přenesená",AV95,0)</f>
        <v>0</v>
      </c>
      <c r="CB95" s="105">
        <f>IF(AU95="sníž. přenesená",AV95,0)</f>
        <v>0</v>
      </c>
      <c r="CC95" s="105">
        <f>IF(AU95="nulová",AV95,0)</f>
        <v>0</v>
      </c>
      <c r="CD95" s="105">
        <f>IF(AU95="základní",AG95,0)</f>
        <v>0</v>
      </c>
      <c r="CE95" s="105">
        <f>IF(AU95="snížená",AG95,0)</f>
        <v>0</v>
      </c>
      <c r="CF95" s="105">
        <f>IF(AU95="zákl. přenesená",AG95,0)</f>
        <v>0</v>
      </c>
      <c r="CG95" s="105">
        <f>IF(AU95="sníž. přenesená",AG95,0)</f>
        <v>0</v>
      </c>
      <c r="CH95" s="105">
        <f>IF(AU95="nulová",AG95,0)</f>
        <v>0</v>
      </c>
      <c r="CI95" s="18">
        <f>IF(AU95="základní",1,IF(AU95="snížená",2,IF(AU95="zákl. přenesená",4,IF(AU95="sníž. přenesená",5,3))))</f>
        <v>1</v>
      </c>
      <c r="CJ95" s="18">
        <f>IF(AT95="stavební čast",1,IF(8895="investiční čast",2,3))</f>
        <v>1</v>
      </c>
      <c r="CK95" s="18" t="str">
        <f>IF(D95="Vyplň vlastní","","x")</f>
        <v/>
      </c>
    </row>
    <row r="96" spans="1:89" s="1" customFormat="1" ht="10.9" customHeight="1">
      <c r="B96" s="34"/>
      <c r="C96" s="35"/>
      <c r="D96" s="35"/>
      <c r="E96" s="35"/>
      <c r="F96" s="35"/>
      <c r="G96" s="35"/>
      <c r="H96" s="35"/>
      <c r="I96" s="35"/>
      <c r="J96" s="35"/>
      <c r="K96" s="35"/>
      <c r="L96" s="35"/>
      <c r="M96" s="35"/>
      <c r="N96" s="35"/>
      <c r="O96" s="35"/>
      <c r="P96" s="35"/>
      <c r="Q96" s="35"/>
      <c r="R96" s="35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F96" s="35"/>
      <c r="AG96" s="35"/>
      <c r="AH96" s="35"/>
      <c r="AI96" s="35"/>
      <c r="AJ96" s="35"/>
      <c r="AK96" s="35"/>
      <c r="AL96" s="35"/>
      <c r="AM96" s="35"/>
      <c r="AN96" s="35"/>
      <c r="AO96" s="35"/>
      <c r="AP96" s="35"/>
      <c r="AQ96" s="36"/>
    </row>
    <row r="97" spans="2:43" s="1" customFormat="1" ht="30" customHeight="1">
      <c r="B97" s="34"/>
      <c r="C97" s="112" t="s">
        <v>98</v>
      </c>
      <c r="D97" s="113"/>
      <c r="E97" s="113"/>
      <c r="F97" s="113"/>
      <c r="G97" s="113"/>
      <c r="H97" s="113"/>
      <c r="I97" s="113"/>
      <c r="J97" s="113"/>
      <c r="K97" s="113"/>
      <c r="L97" s="113"/>
      <c r="M97" s="113"/>
      <c r="N97" s="113"/>
      <c r="O97" s="113"/>
      <c r="P97" s="113"/>
      <c r="Q97" s="113"/>
      <c r="R97" s="113"/>
      <c r="S97" s="113"/>
      <c r="T97" s="113"/>
      <c r="U97" s="113"/>
      <c r="V97" s="113"/>
      <c r="W97" s="113"/>
      <c r="X97" s="113"/>
      <c r="Y97" s="113"/>
      <c r="Z97" s="113"/>
      <c r="AA97" s="113"/>
      <c r="AB97" s="113"/>
      <c r="AC97" s="113"/>
      <c r="AD97" s="113"/>
      <c r="AE97" s="113"/>
      <c r="AF97" s="113"/>
      <c r="AG97" s="198">
        <f>ROUND(AG87+AG91,0)</f>
        <v>0</v>
      </c>
      <c r="AH97" s="198"/>
      <c r="AI97" s="198"/>
      <c r="AJ97" s="198"/>
      <c r="AK97" s="198"/>
      <c r="AL97" s="198"/>
      <c r="AM97" s="198"/>
      <c r="AN97" s="198">
        <f>AN87+AN91</f>
        <v>0</v>
      </c>
      <c r="AO97" s="198"/>
      <c r="AP97" s="198"/>
      <c r="AQ97" s="36"/>
    </row>
    <row r="98" spans="2:43" s="1" customFormat="1" ht="6.95" customHeight="1">
      <c r="B98" s="58"/>
      <c r="C98" s="59"/>
      <c r="D98" s="59"/>
      <c r="E98" s="59"/>
      <c r="F98" s="59"/>
      <c r="G98" s="59"/>
      <c r="H98" s="59"/>
      <c r="I98" s="59"/>
      <c r="J98" s="59"/>
      <c r="K98" s="59"/>
      <c r="L98" s="59"/>
      <c r="M98" s="59"/>
      <c r="N98" s="59"/>
      <c r="O98" s="59"/>
      <c r="P98" s="59"/>
      <c r="Q98" s="59"/>
      <c r="R98" s="59"/>
      <c r="S98" s="59"/>
      <c r="T98" s="59"/>
      <c r="U98" s="59"/>
      <c r="V98" s="59"/>
      <c r="W98" s="59"/>
      <c r="X98" s="59"/>
      <c r="Y98" s="59"/>
      <c r="Z98" s="59"/>
      <c r="AA98" s="59"/>
      <c r="AB98" s="59"/>
      <c r="AC98" s="59"/>
      <c r="AD98" s="59"/>
      <c r="AE98" s="59"/>
      <c r="AF98" s="59"/>
      <c r="AG98" s="59"/>
      <c r="AH98" s="59"/>
      <c r="AI98" s="59"/>
      <c r="AJ98" s="59"/>
      <c r="AK98" s="59"/>
      <c r="AL98" s="59"/>
      <c r="AM98" s="59"/>
      <c r="AN98" s="59"/>
      <c r="AO98" s="59"/>
      <c r="AP98" s="59"/>
      <c r="AQ98" s="60"/>
    </row>
  </sheetData>
  <mergeCells count="62">
    <mergeCell ref="AS82:AT84"/>
    <mergeCell ref="AM83:AP83"/>
    <mergeCell ref="AN85:AP85"/>
    <mergeCell ref="D94:AB94"/>
    <mergeCell ref="AG94:AM94"/>
    <mergeCell ref="D95:AB95"/>
    <mergeCell ref="AG95:AM95"/>
    <mergeCell ref="AM82:AP82"/>
    <mergeCell ref="D88:H88"/>
    <mergeCell ref="J88:AF88"/>
    <mergeCell ref="D89:H89"/>
    <mergeCell ref="J89:AF89"/>
    <mergeCell ref="D93:AB93"/>
    <mergeCell ref="C76:AP76"/>
    <mergeCell ref="L78:AO78"/>
    <mergeCell ref="C85:G85"/>
    <mergeCell ref="I85:AF85"/>
    <mergeCell ref="AG85:AM85"/>
    <mergeCell ref="AK34:AO34"/>
    <mergeCell ref="L35:O35"/>
    <mergeCell ref="W35:AE35"/>
    <mergeCell ref="AK35:AO35"/>
    <mergeCell ref="X37:AB37"/>
    <mergeCell ref="AK37:AO37"/>
    <mergeCell ref="AG87:AM87"/>
    <mergeCell ref="AN87:AP87"/>
    <mergeCell ref="AG91:AM91"/>
    <mergeCell ref="AN91:AP91"/>
    <mergeCell ref="AG97:AM97"/>
    <mergeCell ref="AN97:AP97"/>
    <mergeCell ref="AG93:AM93"/>
    <mergeCell ref="AN95:AP95"/>
    <mergeCell ref="AN89:AP89"/>
    <mergeCell ref="AN88:AP88"/>
    <mergeCell ref="AG88:AM88"/>
    <mergeCell ref="AG89:AM89"/>
    <mergeCell ref="AG92:AM92"/>
    <mergeCell ref="AN92:AP92"/>
    <mergeCell ref="AN93:AP93"/>
    <mergeCell ref="AN94:AP94"/>
    <mergeCell ref="C2:AP2"/>
    <mergeCell ref="C4:AP4"/>
    <mergeCell ref="AR2:BE2"/>
    <mergeCell ref="K5:AO5"/>
    <mergeCell ref="AK33:AO33"/>
    <mergeCell ref="K6:AO6"/>
    <mergeCell ref="L34:O34"/>
    <mergeCell ref="L33:O33"/>
    <mergeCell ref="BE5:BE34"/>
    <mergeCell ref="E14:AJ14"/>
    <mergeCell ref="E23:AN23"/>
    <mergeCell ref="AK26:AO26"/>
    <mergeCell ref="AK27:AO27"/>
    <mergeCell ref="AK29:AO29"/>
    <mergeCell ref="L31:O31"/>
    <mergeCell ref="W31:AE31"/>
    <mergeCell ref="AK31:AO31"/>
    <mergeCell ref="L32:O32"/>
    <mergeCell ref="W32:AE32"/>
    <mergeCell ref="AK32:AO32"/>
    <mergeCell ref="W33:AE33"/>
    <mergeCell ref="W34:AE34"/>
  </mergeCells>
  <dataValidations count="2">
    <dataValidation type="list" allowBlank="1" showInputMessage="1" showErrorMessage="1" error="Povoleny jsou hodnoty základní, snížená, zákl. přenesená, sníž. přenesená, nulová." sqref="AU92:AU96">
      <formula1>"základní, snížená, zákl. přenesená, sníž. přenesená, nulová"</formula1>
    </dataValidation>
    <dataValidation type="list" allowBlank="1" showInputMessage="1" showErrorMessage="1" error="Povoleny jsou hodnoty stavební čast, technologická čast, investiční čast." sqref="AT92:AT96">
      <formula1>"stavební čast, technologická čast, investiční čast"</formula1>
    </dataValidation>
  </dataValidations>
  <hyperlinks>
    <hyperlink ref="K1:S1" location="C2" display="1) Souhrnný list stavby"/>
    <hyperlink ref="W1:AF1" location="C87" display="2) Rekapitulace objektů"/>
    <hyperlink ref="A88" location="'01 - stará budova'!C2" display="/"/>
    <hyperlink ref="A89" location="'02 - Nová budova'!C2" display="/"/>
  </hyperlinks>
  <pageMargins left="0.58333330000000005" right="0.58333330000000005" top="0.5" bottom="0.46666669999999999" header="0" footer="0"/>
  <pageSetup paperSize="9" fitToHeight="100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363"/>
  <sheetViews>
    <sheetView showGridLines="0" workbookViewId="0">
      <pane ySplit="1" topLeftCell="A351" activePane="bottomLeft" state="frozen"/>
      <selection pane="bottomLeft" activeCell="J361" sqref="J361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customWidth="1"/>
    <col min="21" max="21" width="16.33203125" customWidth="1"/>
    <col min="22" max="22" width="12.33203125" customWidth="1"/>
    <col min="23" max="23" width="16.33203125" customWidth="1"/>
    <col min="24" max="24" width="12.16406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>
      <c r="A1" s="114"/>
      <c r="B1" s="11"/>
      <c r="C1" s="11"/>
      <c r="D1" s="12" t="s">
        <v>1</v>
      </c>
      <c r="E1" s="11"/>
      <c r="F1" s="13" t="s">
        <v>99</v>
      </c>
      <c r="G1" s="13"/>
      <c r="H1" s="252" t="s">
        <v>100</v>
      </c>
      <c r="I1" s="252"/>
      <c r="J1" s="252"/>
      <c r="K1" s="252"/>
      <c r="L1" s="13" t="s">
        <v>101</v>
      </c>
      <c r="M1" s="11"/>
      <c r="N1" s="11"/>
      <c r="O1" s="12" t="s">
        <v>102</v>
      </c>
      <c r="P1" s="11"/>
      <c r="Q1" s="11"/>
      <c r="R1" s="11"/>
      <c r="S1" s="13" t="s">
        <v>103</v>
      </c>
      <c r="T1" s="13"/>
      <c r="U1" s="114"/>
      <c r="V1" s="114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4"/>
      <c r="BB1" s="14"/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</row>
    <row r="2" spans="1:66" ht="36.950000000000003" customHeight="1">
      <c r="C2" s="185" t="s">
        <v>7</v>
      </c>
      <c r="D2" s="186"/>
      <c r="E2" s="186"/>
      <c r="F2" s="186"/>
      <c r="G2" s="186"/>
      <c r="H2" s="186"/>
      <c r="I2" s="186"/>
      <c r="J2" s="186"/>
      <c r="K2" s="186"/>
      <c r="L2" s="186"/>
      <c r="M2" s="186"/>
      <c r="N2" s="186"/>
      <c r="O2" s="186"/>
      <c r="P2" s="186"/>
      <c r="Q2" s="186"/>
      <c r="S2" s="190"/>
      <c r="T2" s="190"/>
      <c r="U2" s="190"/>
      <c r="V2" s="190"/>
      <c r="W2" s="190"/>
      <c r="X2" s="190"/>
      <c r="Y2" s="190"/>
      <c r="Z2" s="190"/>
      <c r="AA2" s="190"/>
      <c r="AB2" s="190"/>
      <c r="AC2" s="190"/>
      <c r="AT2" s="18" t="s">
        <v>86</v>
      </c>
    </row>
    <row r="3" spans="1:66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1"/>
      <c r="AT3" s="18" t="s">
        <v>104</v>
      </c>
    </row>
    <row r="4" spans="1:66" ht="36.950000000000003" customHeight="1">
      <c r="B4" s="22"/>
      <c r="C4" s="187" t="s">
        <v>105</v>
      </c>
      <c r="D4" s="188"/>
      <c r="E4" s="188"/>
      <c r="F4" s="188"/>
      <c r="G4" s="188"/>
      <c r="H4" s="188"/>
      <c r="I4" s="188"/>
      <c r="J4" s="188"/>
      <c r="K4" s="188"/>
      <c r="L4" s="188"/>
      <c r="M4" s="188"/>
      <c r="N4" s="188"/>
      <c r="O4" s="188"/>
      <c r="P4" s="188"/>
      <c r="Q4" s="188"/>
      <c r="R4" s="23"/>
      <c r="T4" s="17" t="s">
        <v>14</v>
      </c>
      <c r="AT4" s="18" t="s">
        <v>6</v>
      </c>
    </row>
    <row r="5" spans="1:66" ht="6.95" customHeight="1">
      <c r="B5" s="22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3"/>
    </row>
    <row r="6" spans="1:66" ht="25.35" customHeight="1">
      <c r="B6" s="22"/>
      <c r="C6" s="25"/>
      <c r="D6" s="29" t="s">
        <v>20</v>
      </c>
      <c r="E6" s="25"/>
      <c r="F6" s="235" t="str">
        <f>'Rekapitulace stavby'!K6</f>
        <v>Základní devítiletá škola a školka Hazlov</v>
      </c>
      <c r="G6" s="236"/>
      <c r="H6" s="236"/>
      <c r="I6" s="236"/>
      <c r="J6" s="236"/>
      <c r="K6" s="236"/>
      <c r="L6" s="236"/>
      <c r="M6" s="236"/>
      <c r="N6" s="236"/>
      <c r="O6" s="236"/>
      <c r="P6" s="236"/>
      <c r="Q6" s="25"/>
      <c r="R6" s="23"/>
    </row>
    <row r="7" spans="1:66" s="1" customFormat="1" ht="32.85" customHeight="1">
      <c r="B7" s="34"/>
      <c r="C7" s="35"/>
      <c r="D7" s="28" t="s">
        <v>106</v>
      </c>
      <c r="E7" s="35"/>
      <c r="F7" s="199" t="s">
        <v>107</v>
      </c>
      <c r="G7" s="231"/>
      <c r="H7" s="231"/>
      <c r="I7" s="231"/>
      <c r="J7" s="231"/>
      <c r="K7" s="231"/>
      <c r="L7" s="231"/>
      <c r="M7" s="231"/>
      <c r="N7" s="231"/>
      <c r="O7" s="231"/>
      <c r="P7" s="231"/>
      <c r="Q7" s="35"/>
      <c r="R7" s="36"/>
    </row>
    <row r="8" spans="1:66" s="1" customFormat="1" ht="14.45" customHeight="1">
      <c r="B8" s="34"/>
      <c r="C8" s="35"/>
      <c r="D8" s="29" t="s">
        <v>22</v>
      </c>
      <c r="E8" s="35"/>
      <c r="F8" s="27" t="s">
        <v>5</v>
      </c>
      <c r="G8" s="35"/>
      <c r="H8" s="35"/>
      <c r="I8" s="35"/>
      <c r="J8" s="35"/>
      <c r="K8" s="35"/>
      <c r="L8" s="35"/>
      <c r="M8" s="29" t="s">
        <v>23</v>
      </c>
      <c r="N8" s="35"/>
      <c r="O8" s="27" t="s">
        <v>5</v>
      </c>
      <c r="P8" s="35"/>
      <c r="Q8" s="35"/>
      <c r="R8" s="36"/>
    </row>
    <row r="9" spans="1:66" s="1" customFormat="1" ht="14.45" customHeight="1">
      <c r="B9" s="34"/>
      <c r="C9" s="35"/>
      <c r="D9" s="29" t="s">
        <v>24</v>
      </c>
      <c r="E9" s="35"/>
      <c r="F9" s="27" t="s">
        <v>25</v>
      </c>
      <c r="G9" s="35"/>
      <c r="H9" s="35"/>
      <c r="I9" s="35"/>
      <c r="J9" s="35"/>
      <c r="K9" s="35"/>
      <c r="L9" s="35"/>
      <c r="M9" s="29" t="s">
        <v>26</v>
      </c>
      <c r="N9" s="35"/>
      <c r="O9" s="253" t="str">
        <f>'Rekapitulace stavby'!AN8</f>
        <v>7. 2. 2019</v>
      </c>
      <c r="P9" s="237"/>
      <c r="Q9" s="35"/>
      <c r="R9" s="36"/>
    </row>
    <row r="10" spans="1:66" s="1" customFormat="1" ht="10.9" customHeight="1">
      <c r="B10" s="34"/>
      <c r="C10" s="35"/>
      <c r="D10" s="35"/>
      <c r="E10" s="35"/>
      <c r="F10" s="35"/>
      <c r="G10" s="35"/>
      <c r="H10" s="35"/>
      <c r="I10" s="35"/>
      <c r="J10" s="35"/>
      <c r="K10" s="35"/>
      <c r="L10" s="35"/>
      <c r="M10" s="35"/>
      <c r="N10" s="35"/>
      <c r="O10" s="35"/>
      <c r="P10" s="35"/>
      <c r="Q10" s="35"/>
      <c r="R10" s="36"/>
    </row>
    <row r="11" spans="1:66" s="1" customFormat="1" ht="14.45" customHeight="1">
      <c r="B11" s="34"/>
      <c r="C11" s="35"/>
      <c r="D11" s="29" t="s">
        <v>28</v>
      </c>
      <c r="E11" s="35"/>
      <c r="F11" s="35"/>
      <c r="G11" s="35"/>
      <c r="H11" s="35"/>
      <c r="I11" s="35"/>
      <c r="J11" s="35"/>
      <c r="K11" s="35"/>
      <c r="L11" s="35"/>
      <c r="M11" s="29" t="s">
        <v>29</v>
      </c>
      <c r="N11" s="35"/>
      <c r="O11" s="191" t="str">
        <f>IF('Rekapitulace stavby'!AN10="","",'Rekapitulace stavby'!AN10)</f>
        <v/>
      </c>
      <c r="P11" s="191"/>
      <c r="Q11" s="35"/>
      <c r="R11" s="36"/>
    </row>
    <row r="12" spans="1:66" s="1" customFormat="1" ht="18" customHeight="1">
      <c r="B12" s="34"/>
      <c r="C12" s="35"/>
      <c r="D12" s="35"/>
      <c r="E12" s="27" t="str">
        <f>IF('Rekapitulace stavby'!E11="","",'Rekapitulace stavby'!E11)</f>
        <v>Obec Hazlov</v>
      </c>
      <c r="F12" s="35"/>
      <c r="G12" s="35"/>
      <c r="H12" s="35"/>
      <c r="I12" s="35"/>
      <c r="J12" s="35"/>
      <c r="K12" s="35"/>
      <c r="L12" s="35"/>
      <c r="M12" s="29" t="s">
        <v>31</v>
      </c>
      <c r="N12" s="35"/>
      <c r="O12" s="191" t="str">
        <f>IF('Rekapitulace stavby'!AN11="","",'Rekapitulace stavby'!AN11)</f>
        <v/>
      </c>
      <c r="P12" s="191"/>
      <c r="Q12" s="35"/>
      <c r="R12" s="36"/>
    </row>
    <row r="13" spans="1:66" s="1" customFormat="1" ht="6.95" customHeight="1">
      <c r="B13" s="34"/>
      <c r="C13" s="35"/>
      <c r="D13" s="35"/>
      <c r="E13" s="35"/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/>
      <c r="Q13" s="35"/>
      <c r="R13" s="36"/>
    </row>
    <row r="14" spans="1:66" s="1" customFormat="1" ht="14.45" customHeight="1">
      <c r="B14" s="34"/>
      <c r="C14" s="35"/>
      <c r="D14" s="29" t="s">
        <v>32</v>
      </c>
      <c r="E14" s="35"/>
      <c r="F14" s="35"/>
      <c r="G14" s="35"/>
      <c r="H14" s="35"/>
      <c r="I14" s="35"/>
      <c r="J14" s="35"/>
      <c r="K14" s="35"/>
      <c r="L14" s="35"/>
      <c r="M14" s="29" t="s">
        <v>29</v>
      </c>
      <c r="N14" s="35"/>
      <c r="O14" s="254" t="str">
        <f>IF('Rekapitulace stavby'!AN13="","",'Rekapitulace stavby'!AN13)</f>
        <v>Vyplň údaj</v>
      </c>
      <c r="P14" s="191"/>
      <c r="Q14" s="35"/>
      <c r="R14" s="36"/>
    </row>
    <row r="15" spans="1:66" s="1" customFormat="1" ht="18" customHeight="1">
      <c r="B15" s="34"/>
      <c r="C15" s="35"/>
      <c r="D15" s="35"/>
      <c r="E15" s="254" t="str">
        <f>IF('Rekapitulace stavby'!E14="","",'Rekapitulace stavby'!E14)</f>
        <v>Vyplň údaj</v>
      </c>
      <c r="F15" s="255"/>
      <c r="G15" s="255"/>
      <c r="H15" s="255"/>
      <c r="I15" s="255"/>
      <c r="J15" s="255"/>
      <c r="K15" s="255"/>
      <c r="L15" s="255"/>
      <c r="M15" s="29" t="s">
        <v>31</v>
      </c>
      <c r="N15" s="35"/>
      <c r="O15" s="254" t="str">
        <f>IF('Rekapitulace stavby'!AN14="","",'Rekapitulace stavby'!AN14)</f>
        <v>Vyplň údaj</v>
      </c>
      <c r="P15" s="191"/>
      <c r="Q15" s="35"/>
      <c r="R15" s="36"/>
    </row>
    <row r="16" spans="1:66" s="1" customFormat="1" ht="6.95" customHeight="1">
      <c r="B16" s="34"/>
      <c r="C16" s="35"/>
      <c r="D16" s="35"/>
      <c r="E16" s="35"/>
      <c r="F16" s="35"/>
      <c r="G16" s="35"/>
      <c r="H16" s="35"/>
      <c r="I16" s="35"/>
      <c r="J16" s="35"/>
      <c r="K16" s="35"/>
      <c r="L16" s="35"/>
      <c r="M16" s="35"/>
      <c r="N16" s="35"/>
      <c r="O16" s="35"/>
      <c r="P16" s="35"/>
      <c r="Q16" s="35"/>
      <c r="R16" s="36"/>
    </row>
    <row r="17" spans="2:18" s="1" customFormat="1" ht="14.45" customHeight="1">
      <c r="B17" s="34"/>
      <c r="C17" s="35"/>
      <c r="D17" s="29" t="s">
        <v>34</v>
      </c>
      <c r="E17" s="35"/>
      <c r="F17" s="35"/>
      <c r="G17" s="35"/>
      <c r="H17" s="35"/>
      <c r="I17" s="35"/>
      <c r="J17" s="35"/>
      <c r="K17" s="35"/>
      <c r="L17" s="35"/>
      <c r="M17" s="29" t="s">
        <v>29</v>
      </c>
      <c r="N17" s="35"/>
      <c r="O17" s="191" t="str">
        <f>IF('Rekapitulace stavby'!AN16="","",'Rekapitulace stavby'!AN16)</f>
        <v/>
      </c>
      <c r="P17" s="191"/>
      <c r="Q17" s="35"/>
      <c r="R17" s="36"/>
    </row>
    <row r="18" spans="2:18" s="1" customFormat="1" ht="18" customHeight="1">
      <c r="B18" s="34"/>
      <c r="C18" s="35"/>
      <c r="D18" s="35"/>
      <c r="E18" s="27" t="str">
        <f>IF('Rekapitulace stavby'!E17="","",'Rekapitulace stavby'!E17)</f>
        <v xml:space="preserve"> </v>
      </c>
      <c r="F18" s="35"/>
      <c r="G18" s="35"/>
      <c r="H18" s="35"/>
      <c r="I18" s="35"/>
      <c r="J18" s="35"/>
      <c r="K18" s="35"/>
      <c r="L18" s="35"/>
      <c r="M18" s="29" t="s">
        <v>31</v>
      </c>
      <c r="N18" s="35"/>
      <c r="O18" s="191" t="str">
        <f>IF('Rekapitulace stavby'!AN17="","",'Rekapitulace stavby'!AN17)</f>
        <v/>
      </c>
      <c r="P18" s="191"/>
      <c r="Q18" s="35"/>
      <c r="R18" s="36"/>
    </row>
    <row r="19" spans="2:18" s="1" customFormat="1" ht="6.95" customHeight="1">
      <c r="B19" s="34"/>
      <c r="C19" s="35"/>
      <c r="D19" s="35"/>
      <c r="E19" s="35"/>
      <c r="F19" s="35"/>
      <c r="G19" s="35"/>
      <c r="H19" s="35"/>
      <c r="I19" s="35"/>
      <c r="J19" s="35"/>
      <c r="K19" s="35"/>
      <c r="L19" s="35"/>
      <c r="M19" s="35"/>
      <c r="N19" s="35"/>
      <c r="O19" s="35"/>
      <c r="P19" s="35"/>
      <c r="Q19" s="35"/>
      <c r="R19" s="36"/>
    </row>
    <row r="20" spans="2:18" s="1" customFormat="1" ht="14.45" customHeight="1">
      <c r="B20" s="34"/>
      <c r="C20" s="35"/>
      <c r="D20" s="29" t="s">
        <v>36</v>
      </c>
      <c r="E20" s="35"/>
      <c r="F20" s="35"/>
      <c r="G20" s="35"/>
      <c r="H20" s="35"/>
      <c r="I20" s="35"/>
      <c r="J20" s="35"/>
      <c r="K20" s="35"/>
      <c r="L20" s="35"/>
      <c r="M20" s="29" t="s">
        <v>29</v>
      </c>
      <c r="N20" s="35"/>
      <c r="O20" s="191" t="s">
        <v>5</v>
      </c>
      <c r="P20" s="191"/>
      <c r="Q20" s="35"/>
      <c r="R20" s="36"/>
    </row>
    <row r="21" spans="2:18" s="1" customFormat="1" ht="18" customHeight="1">
      <c r="B21" s="34"/>
      <c r="C21" s="35"/>
      <c r="D21" s="35"/>
      <c r="E21" s="27" t="s">
        <v>37</v>
      </c>
      <c r="F21" s="35"/>
      <c r="G21" s="35"/>
      <c r="H21" s="35"/>
      <c r="I21" s="35"/>
      <c r="J21" s="35"/>
      <c r="K21" s="35"/>
      <c r="L21" s="35"/>
      <c r="M21" s="29" t="s">
        <v>31</v>
      </c>
      <c r="N21" s="35"/>
      <c r="O21" s="191" t="s">
        <v>5</v>
      </c>
      <c r="P21" s="191"/>
      <c r="Q21" s="35"/>
      <c r="R21" s="36"/>
    </row>
    <row r="22" spans="2:18" s="1" customFormat="1" ht="6.95" customHeight="1">
      <c r="B22" s="34"/>
      <c r="C22" s="35"/>
      <c r="D22" s="35"/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5"/>
      <c r="Q22" s="35"/>
      <c r="R22" s="36"/>
    </row>
    <row r="23" spans="2:18" s="1" customFormat="1" ht="14.45" customHeight="1">
      <c r="B23" s="34"/>
      <c r="C23" s="35"/>
      <c r="D23" s="29" t="s">
        <v>38</v>
      </c>
      <c r="E23" s="35"/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6"/>
    </row>
    <row r="24" spans="2:18" s="1" customFormat="1" ht="16.5" customHeight="1">
      <c r="B24" s="34"/>
      <c r="C24" s="35"/>
      <c r="D24" s="35"/>
      <c r="E24" s="179" t="s">
        <v>5</v>
      </c>
      <c r="F24" s="179"/>
      <c r="G24" s="179"/>
      <c r="H24" s="179"/>
      <c r="I24" s="179"/>
      <c r="J24" s="179"/>
      <c r="K24" s="179"/>
      <c r="L24" s="179"/>
      <c r="M24" s="35"/>
      <c r="N24" s="35"/>
      <c r="O24" s="35"/>
      <c r="P24" s="35"/>
      <c r="Q24" s="35"/>
      <c r="R24" s="36"/>
    </row>
    <row r="25" spans="2:18" s="1" customFormat="1" ht="6.95" customHeight="1">
      <c r="B25" s="34"/>
      <c r="C25" s="35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6"/>
    </row>
    <row r="26" spans="2:18" s="1" customFormat="1" ht="6.95" customHeight="1">
      <c r="B26" s="34"/>
      <c r="C26" s="35"/>
      <c r="D26" s="50"/>
      <c r="E26" s="50"/>
      <c r="F26" s="50"/>
      <c r="G26" s="50"/>
      <c r="H26" s="50"/>
      <c r="I26" s="50"/>
      <c r="J26" s="50"/>
      <c r="K26" s="50"/>
      <c r="L26" s="50"/>
      <c r="M26" s="50"/>
      <c r="N26" s="50"/>
      <c r="O26" s="50"/>
      <c r="P26" s="50"/>
      <c r="Q26" s="35"/>
      <c r="R26" s="36"/>
    </row>
    <row r="27" spans="2:18" s="1" customFormat="1" ht="14.45" customHeight="1">
      <c r="B27" s="34"/>
      <c r="C27" s="35"/>
      <c r="D27" s="115" t="s">
        <v>108</v>
      </c>
      <c r="E27" s="35"/>
      <c r="F27" s="35"/>
      <c r="G27" s="35"/>
      <c r="H27" s="35"/>
      <c r="I27" s="35"/>
      <c r="J27" s="35"/>
      <c r="K27" s="35"/>
      <c r="L27" s="35"/>
      <c r="M27" s="180">
        <f>N88</f>
        <v>0</v>
      </c>
      <c r="N27" s="180"/>
      <c r="O27" s="180"/>
      <c r="P27" s="180"/>
      <c r="Q27" s="35"/>
      <c r="R27" s="36"/>
    </row>
    <row r="28" spans="2:18" s="1" customFormat="1" ht="14.45" customHeight="1">
      <c r="B28" s="34"/>
      <c r="C28" s="35"/>
      <c r="D28" s="33" t="s">
        <v>93</v>
      </c>
      <c r="E28" s="35"/>
      <c r="F28" s="35"/>
      <c r="G28" s="35"/>
      <c r="H28" s="35"/>
      <c r="I28" s="35"/>
      <c r="J28" s="35"/>
      <c r="K28" s="35"/>
      <c r="L28" s="35"/>
      <c r="M28" s="180">
        <f>N113</f>
        <v>0</v>
      </c>
      <c r="N28" s="180"/>
      <c r="O28" s="180"/>
      <c r="P28" s="180"/>
      <c r="Q28" s="35"/>
      <c r="R28" s="36"/>
    </row>
    <row r="29" spans="2:18" s="1" customFormat="1" ht="6.95" customHeight="1">
      <c r="B29" s="34"/>
      <c r="C29" s="35"/>
      <c r="D29" s="35"/>
      <c r="E29" s="35"/>
      <c r="F29" s="35"/>
      <c r="G29" s="35"/>
      <c r="H29" s="35"/>
      <c r="I29" s="35"/>
      <c r="J29" s="35"/>
      <c r="K29" s="35"/>
      <c r="L29" s="35"/>
      <c r="M29" s="35"/>
      <c r="N29" s="35"/>
      <c r="O29" s="35"/>
      <c r="P29" s="35"/>
      <c r="Q29" s="35"/>
      <c r="R29" s="36"/>
    </row>
    <row r="30" spans="2:18" s="1" customFormat="1" ht="25.35" customHeight="1">
      <c r="B30" s="34"/>
      <c r="C30" s="35"/>
      <c r="D30" s="116" t="s">
        <v>41</v>
      </c>
      <c r="E30" s="35"/>
      <c r="F30" s="35"/>
      <c r="G30" s="35"/>
      <c r="H30" s="35"/>
      <c r="I30" s="35"/>
      <c r="J30" s="35"/>
      <c r="K30" s="35"/>
      <c r="L30" s="35"/>
      <c r="M30" s="230">
        <f>ROUND(M27+M28,0)</f>
        <v>0</v>
      </c>
      <c r="N30" s="231"/>
      <c r="O30" s="231"/>
      <c r="P30" s="231"/>
      <c r="Q30" s="35"/>
      <c r="R30" s="36"/>
    </row>
    <row r="31" spans="2:18" s="1" customFormat="1" ht="6.95" customHeight="1">
      <c r="B31" s="34"/>
      <c r="C31" s="35"/>
      <c r="D31" s="50"/>
      <c r="E31" s="50"/>
      <c r="F31" s="50"/>
      <c r="G31" s="50"/>
      <c r="H31" s="50"/>
      <c r="I31" s="50"/>
      <c r="J31" s="50"/>
      <c r="K31" s="50"/>
      <c r="L31" s="50"/>
      <c r="M31" s="50"/>
      <c r="N31" s="50"/>
      <c r="O31" s="50"/>
      <c r="P31" s="50"/>
      <c r="Q31" s="35"/>
      <c r="R31" s="36"/>
    </row>
    <row r="32" spans="2:18" s="1" customFormat="1" ht="14.45" customHeight="1">
      <c r="B32" s="34"/>
      <c r="C32" s="35"/>
      <c r="D32" s="41" t="s">
        <v>42</v>
      </c>
      <c r="E32" s="41" t="s">
        <v>43</v>
      </c>
      <c r="F32" s="42">
        <v>0.21</v>
      </c>
      <c r="G32" s="117" t="s">
        <v>44</v>
      </c>
      <c r="H32" s="232">
        <f>(SUM(BE113:BE120)+SUM(BE138:BE361))</f>
        <v>0</v>
      </c>
      <c r="I32" s="231"/>
      <c r="J32" s="231"/>
      <c r="K32" s="35"/>
      <c r="L32" s="35"/>
      <c r="M32" s="232">
        <f>ROUND((SUM(BE113:BE120)+SUM(BE138:BE361)), 0)*F32</f>
        <v>0</v>
      </c>
      <c r="N32" s="231"/>
      <c r="O32" s="231"/>
      <c r="P32" s="231"/>
      <c r="Q32" s="35"/>
      <c r="R32" s="36"/>
    </row>
    <row r="33" spans="2:18" s="1" customFormat="1" ht="14.45" customHeight="1">
      <c r="B33" s="34"/>
      <c r="C33" s="35"/>
      <c r="D33" s="35"/>
      <c r="E33" s="41" t="s">
        <v>45</v>
      </c>
      <c r="F33" s="42">
        <v>0.15</v>
      </c>
      <c r="G33" s="117" t="s">
        <v>44</v>
      </c>
      <c r="H33" s="232">
        <f>(SUM(BF113:BF120)+SUM(BF138:BF361))</f>
        <v>0</v>
      </c>
      <c r="I33" s="231"/>
      <c r="J33" s="231"/>
      <c r="K33" s="35"/>
      <c r="L33" s="35"/>
      <c r="M33" s="232">
        <f>ROUND((SUM(BF113:BF120)+SUM(BF138:BF361)), 0)*F33</f>
        <v>0</v>
      </c>
      <c r="N33" s="231"/>
      <c r="O33" s="231"/>
      <c r="P33" s="231"/>
      <c r="Q33" s="35"/>
      <c r="R33" s="36"/>
    </row>
    <row r="34" spans="2:18" s="1" customFormat="1" ht="14.45" hidden="1" customHeight="1">
      <c r="B34" s="34"/>
      <c r="C34" s="35"/>
      <c r="D34" s="35"/>
      <c r="E34" s="41" t="s">
        <v>46</v>
      </c>
      <c r="F34" s="42">
        <v>0.21</v>
      </c>
      <c r="G34" s="117" t="s">
        <v>44</v>
      </c>
      <c r="H34" s="232">
        <f>(SUM(BG113:BG120)+SUM(BG138:BG361))</f>
        <v>0</v>
      </c>
      <c r="I34" s="231"/>
      <c r="J34" s="231"/>
      <c r="K34" s="35"/>
      <c r="L34" s="35"/>
      <c r="M34" s="232">
        <v>0</v>
      </c>
      <c r="N34" s="231"/>
      <c r="O34" s="231"/>
      <c r="P34" s="231"/>
      <c r="Q34" s="35"/>
      <c r="R34" s="36"/>
    </row>
    <row r="35" spans="2:18" s="1" customFormat="1" ht="14.45" hidden="1" customHeight="1">
      <c r="B35" s="34"/>
      <c r="C35" s="35"/>
      <c r="D35" s="35"/>
      <c r="E35" s="41" t="s">
        <v>47</v>
      </c>
      <c r="F35" s="42">
        <v>0.15</v>
      </c>
      <c r="G35" s="117" t="s">
        <v>44</v>
      </c>
      <c r="H35" s="232">
        <f>(SUM(BH113:BH120)+SUM(BH138:BH361))</f>
        <v>0</v>
      </c>
      <c r="I35" s="231"/>
      <c r="J35" s="231"/>
      <c r="K35" s="35"/>
      <c r="L35" s="35"/>
      <c r="M35" s="232">
        <v>0</v>
      </c>
      <c r="N35" s="231"/>
      <c r="O35" s="231"/>
      <c r="P35" s="231"/>
      <c r="Q35" s="35"/>
      <c r="R35" s="36"/>
    </row>
    <row r="36" spans="2:18" s="1" customFormat="1" ht="14.45" hidden="1" customHeight="1">
      <c r="B36" s="34"/>
      <c r="C36" s="35"/>
      <c r="D36" s="35"/>
      <c r="E36" s="41" t="s">
        <v>48</v>
      </c>
      <c r="F36" s="42">
        <v>0</v>
      </c>
      <c r="G36" s="117" t="s">
        <v>44</v>
      </c>
      <c r="H36" s="232">
        <f>(SUM(BI113:BI120)+SUM(BI138:BI361))</f>
        <v>0</v>
      </c>
      <c r="I36" s="231"/>
      <c r="J36" s="231"/>
      <c r="K36" s="35"/>
      <c r="L36" s="35"/>
      <c r="M36" s="232">
        <v>0</v>
      </c>
      <c r="N36" s="231"/>
      <c r="O36" s="231"/>
      <c r="P36" s="231"/>
      <c r="Q36" s="35"/>
      <c r="R36" s="36"/>
    </row>
    <row r="37" spans="2:18" s="1" customFormat="1" ht="6.95" customHeight="1">
      <c r="B37" s="34"/>
      <c r="C37" s="35"/>
      <c r="D37" s="35"/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6"/>
    </row>
    <row r="38" spans="2:18" s="1" customFormat="1" ht="25.35" customHeight="1">
      <c r="B38" s="34"/>
      <c r="C38" s="113"/>
      <c r="D38" s="118" t="s">
        <v>49</v>
      </c>
      <c r="E38" s="74"/>
      <c r="F38" s="74"/>
      <c r="G38" s="119" t="s">
        <v>50</v>
      </c>
      <c r="H38" s="120" t="s">
        <v>51</v>
      </c>
      <c r="I38" s="74"/>
      <c r="J38" s="74"/>
      <c r="K38" s="74"/>
      <c r="L38" s="233">
        <f>SUM(M30:M36)</f>
        <v>0</v>
      </c>
      <c r="M38" s="233"/>
      <c r="N38" s="233"/>
      <c r="O38" s="233"/>
      <c r="P38" s="234"/>
      <c r="Q38" s="113"/>
      <c r="R38" s="36"/>
    </row>
    <row r="39" spans="2:18" s="1" customFormat="1" ht="14.45" customHeight="1">
      <c r="B39" s="34"/>
      <c r="C39" s="35"/>
      <c r="D39" s="35"/>
      <c r="E39" s="35"/>
      <c r="F39" s="35"/>
      <c r="G39" s="35"/>
      <c r="H39" s="35"/>
      <c r="I39" s="35"/>
      <c r="J39" s="35"/>
      <c r="K39" s="35"/>
      <c r="L39" s="35"/>
      <c r="M39" s="35"/>
      <c r="N39" s="35"/>
      <c r="O39" s="35"/>
      <c r="P39" s="35"/>
      <c r="Q39" s="35"/>
      <c r="R39" s="36"/>
    </row>
    <row r="40" spans="2:18" s="1" customFormat="1" ht="14.45" customHeight="1">
      <c r="B40" s="34"/>
      <c r="C40" s="35"/>
      <c r="D40" s="35"/>
      <c r="E40" s="35"/>
      <c r="F40" s="35"/>
      <c r="G40" s="35"/>
      <c r="H40" s="35"/>
      <c r="I40" s="35"/>
      <c r="J40" s="35"/>
      <c r="K40" s="35"/>
      <c r="L40" s="35"/>
      <c r="M40" s="35"/>
      <c r="N40" s="35"/>
      <c r="O40" s="35"/>
      <c r="P40" s="35"/>
      <c r="Q40" s="35"/>
      <c r="R40" s="36"/>
    </row>
    <row r="41" spans="2:18" ht="13.5">
      <c r="B41" s="22"/>
      <c r="C41" s="25"/>
      <c r="D41" s="25"/>
      <c r="E41" s="25"/>
      <c r="F41" s="25"/>
      <c r="G41" s="25"/>
      <c r="H41" s="25"/>
      <c r="I41" s="25"/>
      <c r="J41" s="25"/>
      <c r="K41" s="25"/>
      <c r="L41" s="25"/>
      <c r="M41" s="25"/>
      <c r="N41" s="25"/>
      <c r="O41" s="25"/>
      <c r="P41" s="25"/>
      <c r="Q41" s="25"/>
      <c r="R41" s="23"/>
    </row>
    <row r="42" spans="2:18" ht="13.5">
      <c r="B42" s="22"/>
      <c r="C42" s="25"/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  <c r="R42" s="23"/>
    </row>
    <row r="43" spans="2:18" ht="13.5">
      <c r="B43" s="22"/>
      <c r="C43" s="25"/>
      <c r="D43" s="25"/>
      <c r="E43" s="25"/>
      <c r="F43" s="25"/>
      <c r="G43" s="25"/>
      <c r="H43" s="25"/>
      <c r="I43" s="25"/>
      <c r="J43" s="25"/>
      <c r="K43" s="25"/>
      <c r="L43" s="25"/>
      <c r="M43" s="25"/>
      <c r="N43" s="25"/>
      <c r="O43" s="25"/>
      <c r="P43" s="25"/>
      <c r="Q43" s="25"/>
      <c r="R43" s="23"/>
    </row>
    <row r="44" spans="2:18" ht="13.5">
      <c r="B44" s="22"/>
      <c r="C44" s="25"/>
      <c r="D44" s="25"/>
      <c r="E44" s="25"/>
      <c r="F44" s="25"/>
      <c r="G44" s="25"/>
      <c r="H44" s="25"/>
      <c r="I44" s="25"/>
      <c r="J44" s="25"/>
      <c r="K44" s="25"/>
      <c r="L44" s="25"/>
      <c r="M44" s="25"/>
      <c r="N44" s="25"/>
      <c r="O44" s="25"/>
      <c r="P44" s="25"/>
      <c r="Q44" s="25"/>
      <c r="R44" s="23"/>
    </row>
    <row r="45" spans="2:18" ht="13.5">
      <c r="B45" s="22"/>
      <c r="C45" s="25"/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25"/>
      <c r="O45" s="25"/>
      <c r="P45" s="25"/>
      <c r="Q45" s="25"/>
      <c r="R45" s="23"/>
    </row>
    <row r="46" spans="2:18" ht="13.5">
      <c r="B46" s="22"/>
      <c r="C46" s="25"/>
      <c r="D46" s="25"/>
      <c r="E46" s="25"/>
      <c r="F46" s="25"/>
      <c r="G46" s="25"/>
      <c r="H46" s="25"/>
      <c r="I46" s="25"/>
      <c r="J46" s="25"/>
      <c r="K46" s="25"/>
      <c r="L46" s="25"/>
      <c r="M46" s="25"/>
      <c r="N46" s="25"/>
      <c r="O46" s="25"/>
      <c r="P46" s="25"/>
      <c r="Q46" s="25"/>
      <c r="R46" s="23"/>
    </row>
    <row r="47" spans="2:18" ht="13.5">
      <c r="B47" s="22"/>
      <c r="C47" s="25"/>
      <c r="D47" s="25"/>
      <c r="E47" s="25"/>
      <c r="F47" s="25"/>
      <c r="G47" s="25"/>
      <c r="H47" s="25"/>
      <c r="I47" s="25"/>
      <c r="J47" s="25"/>
      <c r="K47" s="25"/>
      <c r="L47" s="25"/>
      <c r="M47" s="25"/>
      <c r="N47" s="25"/>
      <c r="O47" s="25"/>
      <c r="P47" s="25"/>
      <c r="Q47" s="25"/>
      <c r="R47" s="23"/>
    </row>
    <row r="48" spans="2:18" ht="13.5">
      <c r="B48" s="22"/>
      <c r="C48" s="25"/>
      <c r="D48" s="25"/>
      <c r="E48" s="25"/>
      <c r="F48" s="25"/>
      <c r="G48" s="25"/>
      <c r="H48" s="25"/>
      <c r="I48" s="25"/>
      <c r="J48" s="25"/>
      <c r="K48" s="25"/>
      <c r="L48" s="25"/>
      <c r="M48" s="25"/>
      <c r="N48" s="25"/>
      <c r="O48" s="25"/>
      <c r="P48" s="25"/>
      <c r="Q48" s="25"/>
      <c r="R48" s="23"/>
    </row>
    <row r="49" spans="2:18" ht="13.5">
      <c r="B49" s="22"/>
      <c r="C49" s="25"/>
      <c r="D49" s="25"/>
      <c r="E49" s="25"/>
      <c r="F49" s="25"/>
      <c r="G49" s="25"/>
      <c r="H49" s="25"/>
      <c r="I49" s="25"/>
      <c r="J49" s="25"/>
      <c r="K49" s="25"/>
      <c r="L49" s="25"/>
      <c r="M49" s="25"/>
      <c r="N49" s="25"/>
      <c r="O49" s="25"/>
      <c r="P49" s="25"/>
      <c r="Q49" s="25"/>
      <c r="R49" s="23"/>
    </row>
    <row r="50" spans="2:18" s="1" customFormat="1">
      <c r="B50" s="34"/>
      <c r="C50" s="35"/>
      <c r="D50" s="49" t="s">
        <v>52</v>
      </c>
      <c r="E50" s="50"/>
      <c r="F50" s="50"/>
      <c r="G50" s="50"/>
      <c r="H50" s="51"/>
      <c r="I50" s="35"/>
      <c r="J50" s="49" t="s">
        <v>53</v>
      </c>
      <c r="K50" s="50"/>
      <c r="L50" s="50"/>
      <c r="M50" s="50"/>
      <c r="N50" s="50"/>
      <c r="O50" s="50"/>
      <c r="P50" s="51"/>
      <c r="Q50" s="35"/>
      <c r="R50" s="36"/>
    </row>
    <row r="51" spans="2:18" ht="13.5">
      <c r="B51" s="22"/>
      <c r="C51" s="25"/>
      <c r="D51" s="52"/>
      <c r="E51" s="25"/>
      <c r="F51" s="25"/>
      <c r="G51" s="25"/>
      <c r="H51" s="53"/>
      <c r="I51" s="25"/>
      <c r="J51" s="52"/>
      <c r="K51" s="25"/>
      <c r="L51" s="25"/>
      <c r="M51" s="25"/>
      <c r="N51" s="25"/>
      <c r="O51" s="25"/>
      <c r="P51" s="53"/>
      <c r="Q51" s="25"/>
      <c r="R51" s="23"/>
    </row>
    <row r="52" spans="2:18" ht="13.5">
      <c r="B52" s="22"/>
      <c r="C52" s="25"/>
      <c r="D52" s="52"/>
      <c r="E52" s="25"/>
      <c r="F52" s="25"/>
      <c r="G52" s="25"/>
      <c r="H52" s="53"/>
      <c r="I52" s="25"/>
      <c r="J52" s="52"/>
      <c r="K52" s="25"/>
      <c r="L52" s="25"/>
      <c r="M52" s="25"/>
      <c r="N52" s="25"/>
      <c r="O52" s="25"/>
      <c r="P52" s="53"/>
      <c r="Q52" s="25"/>
      <c r="R52" s="23"/>
    </row>
    <row r="53" spans="2:18" ht="13.5">
      <c r="B53" s="22"/>
      <c r="C53" s="25"/>
      <c r="D53" s="52"/>
      <c r="E53" s="25"/>
      <c r="F53" s="25"/>
      <c r="G53" s="25"/>
      <c r="H53" s="53"/>
      <c r="I53" s="25"/>
      <c r="J53" s="52"/>
      <c r="K53" s="25"/>
      <c r="L53" s="25"/>
      <c r="M53" s="25"/>
      <c r="N53" s="25"/>
      <c r="O53" s="25"/>
      <c r="P53" s="53"/>
      <c r="Q53" s="25"/>
      <c r="R53" s="23"/>
    </row>
    <row r="54" spans="2:18" ht="13.5">
      <c r="B54" s="22"/>
      <c r="C54" s="25"/>
      <c r="D54" s="52"/>
      <c r="E54" s="25"/>
      <c r="F54" s="25"/>
      <c r="G54" s="25"/>
      <c r="H54" s="53"/>
      <c r="I54" s="25"/>
      <c r="J54" s="52"/>
      <c r="K54" s="25"/>
      <c r="L54" s="25"/>
      <c r="M54" s="25"/>
      <c r="N54" s="25"/>
      <c r="O54" s="25"/>
      <c r="P54" s="53"/>
      <c r="Q54" s="25"/>
      <c r="R54" s="23"/>
    </row>
    <row r="55" spans="2:18" ht="13.5">
      <c r="B55" s="22"/>
      <c r="C55" s="25"/>
      <c r="D55" s="52"/>
      <c r="E55" s="25"/>
      <c r="F55" s="25"/>
      <c r="G55" s="25"/>
      <c r="H55" s="53"/>
      <c r="I55" s="25"/>
      <c r="J55" s="52"/>
      <c r="K55" s="25"/>
      <c r="L55" s="25"/>
      <c r="M55" s="25"/>
      <c r="N55" s="25"/>
      <c r="O55" s="25"/>
      <c r="P55" s="53"/>
      <c r="Q55" s="25"/>
      <c r="R55" s="23"/>
    </row>
    <row r="56" spans="2:18" ht="13.5">
      <c r="B56" s="22"/>
      <c r="C56" s="25"/>
      <c r="D56" s="52"/>
      <c r="E56" s="25"/>
      <c r="F56" s="25"/>
      <c r="G56" s="25"/>
      <c r="H56" s="53"/>
      <c r="I56" s="25"/>
      <c r="J56" s="52"/>
      <c r="K56" s="25"/>
      <c r="L56" s="25"/>
      <c r="M56" s="25"/>
      <c r="N56" s="25"/>
      <c r="O56" s="25"/>
      <c r="P56" s="53"/>
      <c r="Q56" s="25"/>
      <c r="R56" s="23"/>
    </row>
    <row r="57" spans="2:18" ht="13.5">
      <c r="B57" s="22"/>
      <c r="C57" s="25"/>
      <c r="D57" s="52"/>
      <c r="E57" s="25"/>
      <c r="F57" s="25"/>
      <c r="G57" s="25"/>
      <c r="H57" s="53"/>
      <c r="I57" s="25"/>
      <c r="J57" s="52"/>
      <c r="K57" s="25"/>
      <c r="L57" s="25"/>
      <c r="M57" s="25"/>
      <c r="N57" s="25"/>
      <c r="O57" s="25"/>
      <c r="P57" s="53"/>
      <c r="Q57" s="25"/>
      <c r="R57" s="23"/>
    </row>
    <row r="58" spans="2:18" ht="13.5">
      <c r="B58" s="22"/>
      <c r="C58" s="25"/>
      <c r="D58" s="52"/>
      <c r="E58" s="25"/>
      <c r="F58" s="25"/>
      <c r="G58" s="25"/>
      <c r="H58" s="53"/>
      <c r="I58" s="25"/>
      <c r="J58" s="52"/>
      <c r="K58" s="25"/>
      <c r="L58" s="25"/>
      <c r="M58" s="25"/>
      <c r="N58" s="25"/>
      <c r="O58" s="25"/>
      <c r="P58" s="53"/>
      <c r="Q58" s="25"/>
      <c r="R58" s="23"/>
    </row>
    <row r="59" spans="2:18" s="1" customFormat="1">
      <c r="B59" s="34"/>
      <c r="C59" s="35"/>
      <c r="D59" s="54" t="s">
        <v>54</v>
      </c>
      <c r="E59" s="55"/>
      <c r="F59" s="55"/>
      <c r="G59" s="56" t="s">
        <v>55</v>
      </c>
      <c r="H59" s="57"/>
      <c r="I59" s="35"/>
      <c r="J59" s="54" t="s">
        <v>54</v>
      </c>
      <c r="K59" s="55"/>
      <c r="L59" s="55"/>
      <c r="M59" s="55"/>
      <c r="N59" s="56" t="s">
        <v>55</v>
      </c>
      <c r="O59" s="55"/>
      <c r="P59" s="57"/>
      <c r="Q59" s="35"/>
      <c r="R59" s="36"/>
    </row>
    <row r="60" spans="2:18" ht="13.5">
      <c r="B60" s="22"/>
      <c r="C60" s="25"/>
      <c r="D60" s="25"/>
      <c r="E60" s="25"/>
      <c r="F60" s="25"/>
      <c r="G60" s="25"/>
      <c r="H60" s="25"/>
      <c r="I60" s="25"/>
      <c r="J60" s="25"/>
      <c r="K60" s="25"/>
      <c r="L60" s="25"/>
      <c r="M60" s="25"/>
      <c r="N60" s="25"/>
      <c r="O60" s="25"/>
      <c r="P60" s="25"/>
      <c r="Q60" s="25"/>
      <c r="R60" s="23"/>
    </row>
    <row r="61" spans="2:18" s="1" customFormat="1">
      <c r="B61" s="34"/>
      <c r="C61" s="35"/>
      <c r="D61" s="49" t="s">
        <v>56</v>
      </c>
      <c r="E61" s="50"/>
      <c r="F61" s="50"/>
      <c r="G61" s="50"/>
      <c r="H61" s="51"/>
      <c r="I61" s="35"/>
      <c r="J61" s="49" t="s">
        <v>57</v>
      </c>
      <c r="K61" s="50"/>
      <c r="L61" s="50"/>
      <c r="M61" s="50"/>
      <c r="N61" s="50"/>
      <c r="O61" s="50"/>
      <c r="P61" s="51"/>
      <c r="Q61" s="35"/>
      <c r="R61" s="36"/>
    </row>
    <row r="62" spans="2:18" ht="13.5">
      <c r="B62" s="22"/>
      <c r="C62" s="25"/>
      <c r="D62" s="52"/>
      <c r="E62" s="25"/>
      <c r="F62" s="25"/>
      <c r="G62" s="25"/>
      <c r="H62" s="53"/>
      <c r="I62" s="25"/>
      <c r="J62" s="52"/>
      <c r="K62" s="25"/>
      <c r="L62" s="25"/>
      <c r="M62" s="25"/>
      <c r="N62" s="25"/>
      <c r="O62" s="25"/>
      <c r="P62" s="53"/>
      <c r="Q62" s="25"/>
      <c r="R62" s="23"/>
    </row>
    <row r="63" spans="2:18" ht="13.5">
      <c r="B63" s="22"/>
      <c r="C63" s="25"/>
      <c r="D63" s="52"/>
      <c r="E63" s="25"/>
      <c r="F63" s="25"/>
      <c r="G63" s="25"/>
      <c r="H63" s="53"/>
      <c r="I63" s="25"/>
      <c r="J63" s="52"/>
      <c r="K63" s="25"/>
      <c r="L63" s="25"/>
      <c r="M63" s="25"/>
      <c r="N63" s="25"/>
      <c r="O63" s="25"/>
      <c r="P63" s="53"/>
      <c r="Q63" s="25"/>
      <c r="R63" s="23"/>
    </row>
    <row r="64" spans="2:18" ht="13.5">
      <c r="B64" s="22"/>
      <c r="C64" s="25"/>
      <c r="D64" s="52"/>
      <c r="E64" s="25"/>
      <c r="F64" s="25"/>
      <c r="G64" s="25"/>
      <c r="H64" s="53"/>
      <c r="I64" s="25"/>
      <c r="J64" s="52"/>
      <c r="K64" s="25"/>
      <c r="L64" s="25"/>
      <c r="M64" s="25"/>
      <c r="N64" s="25"/>
      <c r="O64" s="25"/>
      <c r="P64" s="53"/>
      <c r="Q64" s="25"/>
      <c r="R64" s="23"/>
    </row>
    <row r="65" spans="2:18" ht="13.5">
      <c r="B65" s="22"/>
      <c r="C65" s="25"/>
      <c r="D65" s="52"/>
      <c r="E65" s="25"/>
      <c r="F65" s="25"/>
      <c r="G65" s="25"/>
      <c r="H65" s="53"/>
      <c r="I65" s="25"/>
      <c r="J65" s="52"/>
      <c r="K65" s="25"/>
      <c r="L65" s="25"/>
      <c r="M65" s="25"/>
      <c r="N65" s="25"/>
      <c r="O65" s="25"/>
      <c r="P65" s="53"/>
      <c r="Q65" s="25"/>
      <c r="R65" s="23"/>
    </row>
    <row r="66" spans="2:18" ht="13.5">
      <c r="B66" s="22"/>
      <c r="C66" s="25"/>
      <c r="D66" s="52"/>
      <c r="E66" s="25"/>
      <c r="F66" s="25"/>
      <c r="G66" s="25"/>
      <c r="H66" s="53"/>
      <c r="I66" s="25"/>
      <c r="J66" s="52"/>
      <c r="K66" s="25"/>
      <c r="L66" s="25"/>
      <c r="M66" s="25"/>
      <c r="N66" s="25"/>
      <c r="O66" s="25"/>
      <c r="P66" s="53"/>
      <c r="Q66" s="25"/>
      <c r="R66" s="23"/>
    </row>
    <row r="67" spans="2:18" ht="13.5">
      <c r="B67" s="22"/>
      <c r="C67" s="25"/>
      <c r="D67" s="52"/>
      <c r="E67" s="25"/>
      <c r="F67" s="25"/>
      <c r="G67" s="25"/>
      <c r="H67" s="53"/>
      <c r="I67" s="25"/>
      <c r="J67" s="52"/>
      <c r="K67" s="25"/>
      <c r="L67" s="25"/>
      <c r="M67" s="25"/>
      <c r="N67" s="25"/>
      <c r="O67" s="25"/>
      <c r="P67" s="53"/>
      <c r="Q67" s="25"/>
      <c r="R67" s="23"/>
    </row>
    <row r="68" spans="2:18" ht="13.5">
      <c r="B68" s="22"/>
      <c r="C68" s="25"/>
      <c r="D68" s="52"/>
      <c r="E68" s="25"/>
      <c r="F68" s="25"/>
      <c r="G68" s="25"/>
      <c r="H68" s="53"/>
      <c r="I68" s="25"/>
      <c r="J68" s="52"/>
      <c r="K68" s="25"/>
      <c r="L68" s="25"/>
      <c r="M68" s="25"/>
      <c r="N68" s="25"/>
      <c r="O68" s="25"/>
      <c r="P68" s="53"/>
      <c r="Q68" s="25"/>
      <c r="R68" s="23"/>
    </row>
    <row r="69" spans="2:18" ht="13.5">
      <c r="B69" s="22"/>
      <c r="C69" s="25"/>
      <c r="D69" s="52"/>
      <c r="E69" s="25"/>
      <c r="F69" s="25"/>
      <c r="G69" s="25"/>
      <c r="H69" s="53"/>
      <c r="I69" s="25"/>
      <c r="J69" s="52"/>
      <c r="K69" s="25"/>
      <c r="L69" s="25"/>
      <c r="M69" s="25"/>
      <c r="N69" s="25"/>
      <c r="O69" s="25"/>
      <c r="P69" s="53"/>
      <c r="Q69" s="25"/>
      <c r="R69" s="23"/>
    </row>
    <row r="70" spans="2:18" s="1" customFormat="1">
      <c r="B70" s="34"/>
      <c r="C70" s="35"/>
      <c r="D70" s="54" t="s">
        <v>54</v>
      </c>
      <c r="E70" s="55"/>
      <c r="F70" s="55"/>
      <c r="G70" s="56" t="s">
        <v>55</v>
      </c>
      <c r="H70" s="57"/>
      <c r="I70" s="35"/>
      <c r="J70" s="54" t="s">
        <v>54</v>
      </c>
      <c r="K70" s="55"/>
      <c r="L70" s="55"/>
      <c r="M70" s="55"/>
      <c r="N70" s="56" t="s">
        <v>55</v>
      </c>
      <c r="O70" s="55"/>
      <c r="P70" s="57"/>
      <c r="Q70" s="35"/>
      <c r="R70" s="36"/>
    </row>
    <row r="71" spans="2:18" s="1" customFormat="1" ht="14.45" customHeight="1">
      <c r="B71" s="58"/>
      <c r="C71" s="59"/>
      <c r="D71" s="59"/>
      <c r="E71" s="59"/>
      <c r="F71" s="59"/>
      <c r="G71" s="59"/>
      <c r="H71" s="59"/>
      <c r="I71" s="59"/>
      <c r="J71" s="59"/>
      <c r="K71" s="59"/>
      <c r="L71" s="59"/>
      <c r="M71" s="59"/>
      <c r="N71" s="59"/>
      <c r="O71" s="59"/>
      <c r="P71" s="59"/>
      <c r="Q71" s="59"/>
      <c r="R71" s="60"/>
    </row>
    <row r="75" spans="2:18" s="1" customFormat="1" ht="6.95" customHeight="1">
      <c r="B75" s="61"/>
      <c r="C75" s="62"/>
      <c r="D75" s="62"/>
      <c r="E75" s="62"/>
      <c r="F75" s="62"/>
      <c r="G75" s="62"/>
      <c r="H75" s="62"/>
      <c r="I75" s="62"/>
      <c r="J75" s="62"/>
      <c r="K75" s="62"/>
      <c r="L75" s="62"/>
      <c r="M75" s="62"/>
      <c r="N75" s="62"/>
      <c r="O75" s="62"/>
      <c r="P75" s="62"/>
      <c r="Q75" s="62"/>
      <c r="R75" s="63"/>
    </row>
    <row r="76" spans="2:18" s="1" customFormat="1" ht="36.950000000000003" customHeight="1">
      <c r="B76" s="34"/>
      <c r="C76" s="187" t="s">
        <v>109</v>
      </c>
      <c r="D76" s="188"/>
      <c r="E76" s="188"/>
      <c r="F76" s="188"/>
      <c r="G76" s="188"/>
      <c r="H76" s="188"/>
      <c r="I76" s="188"/>
      <c r="J76" s="188"/>
      <c r="K76" s="188"/>
      <c r="L76" s="188"/>
      <c r="M76" s="188"/>
      <c r="N76" s="188"/>
      <c r="O76" s="188"/>
      <c r="P76" s="188"/>
      <c r="Q76" s="188"/>
      <c r="R76" s="36"/>
    </row>
    <row r="77" spans="2:18" s="1" customFormat="1" ht="6.95" customHeight="1">
      <c r="B77" s="34"/>
      <c r="C77" s="35"/>
      <c r="D77" s="35"/>
      <c r="E77" s="35"/>
      <c r="F77" s="35"/>
      <c r="G77" s="35"/>
      <c r="H77" s="35"/>
      <c r="I77" s="35"/>
      <c r="J77" s="35"/>
      <c r="K77" s="35"/>
      <c r="L77" s="35"/>
      <c r="M77" s="35"/>
      <c r="N77" s="35"/>
      <c r="O77" s="35"/>
      <c r="P77" s="35"/>
      <c r="Q77" s="35"/>
      <c r="R77" s="36"/>
    </row>
    <row r="78" spans="2:18" s="1" customFormat="1" ht="30" customHeight="1">
      <c r="B78" s="34"/>
      <c r="C78" s="29" t="s">
        <v>20</v>
      </c>
      <c r="D78" s="35"/>
      <c r="E78" s="35"/>
      <c r="F78" s="235" t="str">
        <f>F6</f>
        <v>Základní devítiletá škola a školka Hazlov</v>
      </c>
      <c r="G78" s="236"/>
      <c r="H78" s="236"/>
      <c r="I78" s="236"/>
      <c r="J78" s="236"/>
      <c r="K78" s="236"/>
      <c r="L78" s="236"/>
      <c r="M78" s="236"/>
      <c r="N78" s="236"/>
      <c r="O78" s="236"/>
      <c r="P78" s="236"/>
      <c r="Q78" s="35"/>
      <c r="R78" s="36"/>
    </row>
    <row r="79" spans="2:18" s="1" customFormat="1" ht="36.950000000000003" customHeight="1">
      <c r="B79" s="34"/>
      <c r="C79" s="68" t="s">
        <v>106</v>
      </c>
      <c r="D79" s="35"/>
      <c r="E79" s="35"/>
      <c r="F79" s="204" t="str">
        <f>F7</f>
        <v>01 - stará budova</v>
      </c>
      <c r="G79" s="231"/>
      <c r="H79" s="231"/>
      <c r="I79" s="231"/>
      <c r="J79" s="231"/>
      <c r="K79" s="231"/>
      <c r="L79" s="231"/>
      <c r="M79" s="231"/>
      <c r="N79" s="231"/>
      <c r="O79" s="231"/>
      <c r="P79" s="231"/>
      <c r="Q79" s="35"/>
      <c r="R79" s="36"/>
    </row>
    <row r="80" spans="2:18" s="1" customFormat="1" ht="6.95" customHeight="1">
      <c r="B80" s="34"/>
      <c r="C80" s="35"/>
      <c r="D80" s="35"/>
      <c r="E80" s="35"/>
      <c r="F80" s="35"/>
      <c r="G80" s="35"/>
      <c r="H80" s="35"/>
      <c r="I80" s="35"/>
      <c r="J80" s="35"/>
      <c r="K80" s="35"/>
      <c r="L80" s="35"/>
      <c r="M80" s="35"/>
      <c r="N80" s="35"/>
      <c r="O80" s="35"/>
      <c r="P80" s="35"/>
      <c r="Q80" s="35"/>
      <c r="R80" s="36"/>
    </row>
    <row r="81" spans="2:47" s="1" customFormat="1" ht="18" customHeight="1">
      <c r="B81" s="34"/>
      <c r="C81" s="29" t="s">
        <v>24</v>
      </c>
      <c r="D81" s="35"/>
      <c r="E81" s="35"/>
      <c r="F81" s="27" t="str">
        <f>F9</f>
        <v>Hazlov</v>
      </c>
      <c r="G81" s="35"/>
      <c r="H81" s="35"/>
      <c r="I81" s="35"/>
      <c r="J81" s="35"/>
      <c r="K81" s="29" t="s">
        <v>26</v>
      </c>
      <c r="L81" s="35"/>
      <c r="M81" s="237" t="str">
        <f>IF(O9="","",O9)</f>
        <v>7. 2. 2019</v>
      </c>
      <c r="N81" s="237"/>
      <c r="O81" s="237"/>
      <c r="P81" s="237"/>
      <c r="Q81" s="35"/>
      <c r="R81" s="36"/>
    </row>
    <row r="82" spans="2:47" s="1" customFormat="1" ht="6.95" customHeight="1">
      <c r="B82" s="34"/>
      <c r="C82" s="35"/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35"/>
      <c r="O82" s="35"/>
      <c r="P82" s="35"/>
      <c r="Q82" s="35"/>
      <c r="R82" s="36"/>
    </row>
    <row r="83" spans="2:47" s="1" customFormat="1">
      <c r="B83" s="34"/>
      <c r="C83" s="29" t="s">
        <v>28</v>
      </c>
      <c r="D83" s="35"/>
      <c r="E83" s="35"/>
      <c r="F83" s="27" t="str">
        <f>E12</f>
        <v>Obec Hazlov</v>
      </c>
      <c r="G83" s="35"/>
      <c r="H83" s="35"/>
      <c r="I83" s="35"/>
      <c r="J83" s="35"/>
      <c r="K83" s="29" t="s">
        <v>34</v>
      </c>
      <c r="L83" s="35"/>
      <c r="M83" s="191" t="str">
        <f>E18</f>
        <v xml:space="preserve"> </v>
      </c>
      <c r="N83" s="191"/>
      <c r="O83" s="191"/>
      <c r="P83" s="191"/>
      <c r="Q83" s="191"/>
      <c r="R83" s="36"/>
    </row>
    <row r="84" spans="2:47" s="1" customFormat="1" ht="14.45" customHeight="1">
      <c r="B84" s="34"/>
      <c r="C84" s="29" t="s">
        <v>32</v>
      </c>
      <c r="D84" s="35"/>
      <c r="E84" s="35"/>
      <c r="F84" s="27" t="str">
        <f>IF(E15="","",E15)</f>
        <v>Vyplň údaj</v>
      </c>
      <c r="G84" s="35"/>
      <c r="H84" s="35"/>
      <c r="I84" s="35"/>
      <c r="J84" s="35"/>
      <c r="K84" s="29" t="s">
        <v>36</v>
      </c>
      <c r="L84" s="35"/>
      <c r="M84" s="191" t="str">
        <f>E21</f>
        <v>Zdeněk Pospíšil</v>
      </c>
      <c r="N84" s="191"/>
      <c r="O84" s="191"/>
      <c r="P84" s="191"/>
      <c r="Q84" s="191"/>
      <c r="R84" s="36"/>
    </row>
    <row r="85" spans="2:47" s="1" customFormat="1" ht="10.35" customHeight="1">
      <c r="B85" s="34"/>
      <c r="C85" s="35"/>
      <c r="D85" s="35"/>
      <c r="E85" s="35"/>
      <c r="F85" s="35"/>
      <c r="G85" s="35"/>
      <c r="H85" s="35"/>
      <c r="I85" s="35"/>
      <c r="J85" s="35"/>
      <c r="K85" s="35"/>
      <c r="L85" s="35"/>
      <c r="M85" s="35"/>
      <c r="N85" s="35"/>
      <c r="O85" s="35"/>
      <c r="P85" s="35"/>
      <c r="Q85" s="35"/>
      <c r="R85" s="36"/>
    </row>
    <row r="86" spans="2:47" s="1" customFormat="1" ht="29.25" customHeight="1">
      <c r="B86" s="34"/>
      <c r="C86" s="238" t="s">
        <v>110</v>
      </c>
      <c r="D86" s="239"/>
      <c r="E86" s="239"/>
      <c r="F86" s="239"/>
      <c r="G86" s="239"/>
      <c r="H86" s="113"/>
      <c r="I86" s="113"/>
      <c r="J86" s="113"/>
      <c r="K86" s="113"/>
      <c r="L86" s="113"/>
      <c r="M86" s="113"/>
      <c r="N86" s="238" t="s">
        <v>111</v>
      </c>
      <c r="O86" s="239"/>
      <c r="P86" s="239"/>
      <c r="Q86" s="239"/>
      <c r="R86" s="36"/>
    </row>
    <row r="87" spans="2:47" s="1" customFormat="1" ht="10.35" customHeight="1">
      <c r="B87" s="34"/>
      <c r="C87" s="35"/>
      <c r="D87" s="35"/>
      <c r="E87" s="35"/>
      <c r="F87" s="35"/>
      <c r="G87" s="35"/>
      <c r="H87" s="35"/>
      <c r="I87" s="35"/>
      <c r="J87" s="35"/>
      <c r="K87" s="35"/>
      <c r="L87" s="35"/>
      <c r="M87" s="35"/>
      <c r="N87" s="35"/>
      <c r="O87" s="35"/>
      <c r="P87" s="35"/>
      <c r="Q87" s="35"/>
      <c r="R87" s="36"/>
    </row>
    <row r="88" spans="2:47" s="1" customFormat="1" ht="29.25" customHeight="1">
      <c r="B88" s="34"/>
      <c r="C88" s="121" t="s">
        <v>112</v>
      </c>
      <c r="D88" s="35"/>
      <c r="E88" s="35"/>
      <c r="F88" s="35"/>
      <c r="G88" s="35"/>
      <c r="H88" s="35"/>
      <c r="I88" s="35"/>
      <c r="J88" s="35"/>
      <c r="K88" s="35"/>
      <c r="L88" s="35"/>
      <c r="M88" s="35"/>
      <c r="N88" s="197">
        <f>N138</f>
        <v>0</v>
      </c>
      <c r="O88" s="240"/>
      <c r="P88" s="240"/>
      <c r="Q88" s="240"/>
      <c r="R88" s="36"/>
      <c r="AU88" s="18" t="s">
        <v>113</v>
      </c>
    </row>
    <row r="89" spans="2:47" s="6" customFormat="1" ht="24.95" customHeight="1">
      <c r="B89" s="122"/>
      <c r="C89" s="123"/>
      <c r="D89" s="124" t="s">
        <v>114</v>
      </c>
      <c r="E89" s="123"/>
      <c r="F89" s="123"/>
      <c r="G89" s="123"/>
      <c r="H89" s="123"/>
      <c r="I89" s="123"/>
      <c r="J89" s="123"/>
      <c r="K89" s="123"/>
      <c r="L89" s="123"/>
      <c r="M89" s="123"/>
      <c r="N89" s="241">
        <f>N139</f>
        <v>0</v>
      </c>
      <c r="O89" s="242"/>
      <c r="P89" s="242"/>
      <c r="Q89" s="242"/>
      <c r="R89" s="125"/>
    </row>
    <row r="90" spans="2:47" s="7" customFormat="1" ht="19.899999999999999" customHeight="1">
      <c r="B90" s="126"/>
      <c r="C90" s="127"/>
      <c r="D90" s="101" t="s">
        <v>115</v>
      </c>
      <c r="E90" s="127"/>
      <c r="F90" s="127"/>
      <c r="G90" s="127"/>
      <c r="H90" s="127"/>
      <c r="I90" s="127"/>
      <c r="J90" s="127"/>
      <c r="K90" s="127"/>
      <c r="L90" s="127"/>
      <c r="M90" s="127"/>
      <c r="N90" s="192">
        <f>N140</f>
        <v>0</v>
      </c>
      <c r="O90" s="243"/>
      <c r="P90" s="243"/>
      <c r="Q90" s="243"/>
      <c r="R90" s="128"/>
    </row>
    <row r="91" spans="2:47" s="7" customFormat="1" ht="19.899999999999999" customHeight="1">
      <c r="B91" s="126"/>
      <c r="C91" s="127"/>
      <c r="D91" s="101" t="s">
        <v>116</v>
      </c>
      <c r="E91" s="127"/>
      <c r="F91" s="127"/>
      <c r="G91" s="127"/>
      <c r="H91" s="127"/>
      <c r="I91" s="127"/>
      <c r="J91" s="127"/>
      <c r="K91" s="127"/>
      <c r="L91" s="127"/>
      <c r="M91" s="127"/>
      <c r="N91" s="192">
        <f>N150</f>
        <v>0</v>
      </c>
      <c r="O91" s="243"/>
      <c r="P91" s="243"/>
      <c r="Q91" s="243"/>
      <c r="R91" s="128"/>
    </row>
    <row r="92" spans="2:47" s="7" customFormat="1" ht="19.899999999999999" customHeight="1">
      <c r="B92" s="126"/>
      <c r="C92" s="127"/>
      <c r="D92" s="101" t="s">
        <v>117</v>
      </c>
      <c r="E92" s="127"/>
      <c r="F92" s="127"/>
      <c r="G92" s="127"/>
      <c r="H92" s="127"/>
      <c r="I92" s="127"/>
      <c r="J92" s="127"/>
      <c r="K92" s="127"/>
      <c r="L92" s="127"/>
      <c r="M92" s="127"/>
      <c r="N92" s="192">
        <f>N158</f>
        <v>0</v>
      </c>
      <c r="O92" s="243"/>
      <c r="P92" s="243"/>
      <c r="Q92" s="243"/>
      <c r="R92" s="128"/>
    </row>
    <row r="93" spans="2:47" s="7" customFormat="1" ht="19.899999999999999" customHeight="1">
      <c r="B93" s="126"/>
      <c r="C93" s="127"/>
      <c r="D93" s="101" t="s">
        <v>118</v>
      </c>
      <c r="E93" s="127"/>
      <c r="F93" s="127"/>
      <c r="G93" s="127"/>
      <c r="H93" s="127"/>
      <c r="I93" s="127"/>
      <c r="J93" s="127"/>
      <c r="K93" s="127"/>
      <c r="L93" s="127"/>
      <c r="M93" s="127"/>
      <c r="N93" s="192">
        <f>N165</f>
        <v>0</v>
      </c>
      <c r="O93" s="243"/>
      <c r="P93" s="243"/>
      <c r="Q93" s="243"/>
      <c r="R93" s="128"/>
    </row>
    <row r="94" spans="2:47" s="7" customFormat="1" ht="19.899999999999999" customHeight="1">
      <c r="B94" s="126"/>
      <c r="C94" s="127"/>
      <c r="D94" s="101" t="s">
        <v>119</v>
      </c>
      <c r="E94" s="127"/>
      <c r="F94" s="127"/>
      <c r="G94" s="127"/>
      <c r="H94" s="127"/>
      <c r="I94" s="127"/>
      <c r="J94" s="127"/>
      <c r="K94" s="127"/>
      <c r="L94" s="127"/>
      <c r="M94" s="127"/>
      <c r="N94" s="192">
        <f>N168</f>
        <v>0</v>
      </c>
      <c r="O94" s="243"/>
      <c r="P94" s="243"/>
      <c r="Q94" s="243"/>
      <c r="R94" s="128"/>
    </row>
    <row r="95" spans="2:47" s="7" customFormat="1" ht="19.899999999999999" customHeight="1">
      <c r="B95" s="126"/>
      <c r="C95" s="127"/>
      <c r="D95" s="101" t="s">
        <v>120</v>
      </c>
      <c r="E95" s="127"/>
      <c r="F95" s="127"/>
      <c r="G95" s="127"/>
      <c r="H95" s="127"/>
      <c r="I95" s="127"/>
      <c r="J95" s="127"/>
      <c r="K95" s="127"/>
      <c r="L95" s="127"/>
      <c r="M95" s="127"/>
      <c r="N95" s="192">
        <f>N182</f>
        <v>0</v>
      </c>
      <c r="O95" s="243"/>
      <c r="P95" s="243"/>
      <c r="Q95" s="243"/>
      <c r="R95" s="128"/>
    </row>
    <row r="96" spans="2:47" s="7" customFormat="1" ht="19.899999999999999" customHeight="1">
      <c r="B96" s="126"/>
      <c r="C96" s="127"/>
      <c r="D96" s="101" t="s">
        <v>121</v>
      </c>
      <c r="E96" s="127"/>
      <c r="F96" s="127"/>
      <c r="G96" s="127"/>
      <c r="H96" s="127"/>
      <c r="I96" s="127"/>
      <c r="J96" s="127"/>
      <c r="K96" s="127"/>
      <c r="L96" s="127"/>
      <c r="M96" s="127"/>
      <c r="N96" s="192">
        <f>N204</f>
        <v>0</v>
      </c>
      <c r="O96" s="243"/>
      <c r="P96" s="243"/>
      <c r="Q96" s="243"/>
      <c r="R96" s="128"/>
    </row>
    <row r="97" spans="2:18" s="7" customFormat="1" ht="19.899999999999999" customHeight="1">
      <c r="B97" s="126"/>
      <c r="C97" s="127"/>
      <c r="D97" s="101" t="s">
        <v>122</v>
      </c>
      <c r="E97" s="127"/>
      <c r="F97" s="127"/>
      <c r="G97" s="127"/>
      <c r="H97" s="127"/>
      <c r="I97" s="127"/>
      <c r="J97" s="127"/>
      <c r="K97" s="127"/>
      <c r="L97" s="127"/>
      <c r="M97" s="127"/>
      <c r="N97" s="192">
        <f>N213</f>
        <v>0</v>
      </c>
      <c r="O97" s="243"/>
      <c r="P97" s="243"/>
      <c r="Q97" s="243"/>
      <c r="R97" s="128"/>
    </row>
    <row r="98" spans="2:18" s="6" customFormat="1" ht="24.95" customHeight="1">
      <c r="B98" s="122"/>
      <c r="C98" s="123"/>
      <c r="D98" s="124" t="s">
        <v>123</v>
      </c>
      <c r="E98" s="123"/>
      <c r="F98" s="123"/>
      <c r="G98" s="123"/>
      <c r="H98" s="123"/>
      <c r="I98" s="123"/>
      <c r="J98" s="123"/>
      <c r="K98" s="123"/>
      <c r="L98" s="123"/>
      <c r="M98" s="123"/>
      <c r="N98" s="241">
        <f>N215</f>
        <v>0</v>
      </c>
      <c r="O98" s="242"/>
      <c r="P98" s="242"/>
      <c r="Q98" s="242"/>
      <c r="R98" s="125"/>
    </row>
    <row r="99" spans="2:18" s="7" customFormat="1" ht="19.899999999999999" customHeight="1">
      <c r="B99" s="126"/>
      <c r="C99" s="127"/>
      <c r="D99" s="101" t="s">
        <v>124</v>
      </c>
      <c r="E99" s="127"/>
      <c r="F99" s="127"/>
      <c r="G99" s="127"/>
      <c r="H99" s="127"/>
      <c r="I99" s="127"/>
      <c r="J99" s="127"/>
      <c r="K99" s="127"/>
      <c r="L99" s="127"/>
      <c r="M99" s="127"/>
      <c r="N99" s="192">
        <f>N216</f>
        <v>0</v>
      </c>
      <c r="O99" s="243"/>
      <c r="P99" s="243"/>
      <c r="Q99" s="243"/>
      <c r="R99" s="128"/>
    </row>
    <row r="100" spans="2:18" s="7" customFormat="1" ht="19.899999999999999" customHeight="1">
      <c r="B100" s="126"/>
      <c r="C100" s="127"/>
      <c r="D100" s="101" t="s">
        <v>125</v>
      </c>
      <c r="E100" s="127"/>
      <c r="F100" s="127"/>
      <c r="G100" s="127"/>
      <c r="H100" s="127"/>
      <c r="I100" s="127"/>
      <c r="J100" s="127"/>
      <c r="K100" s="127"/>
      <c r="L100" s="127"/>
      <c r="M100" s="127"/>
      <c r="N100" s="192">
        <f>N220</f>
        <v>0</v>
      </c>
      <c r="O100" s="243"/>
      <c r="P100" s="243"/>
      <c r="Q100" s="243"/>
      <c r="R100" s="128"/>
    </row>
    <row r="101" spans="2:18" s="7" customFormat="1" ht="19.899999999999999" customHeight="1">
      <c r="B101" s="126"/>
      <c r="C101" s="127"/>
      <c r="D101" s="101" t="s">
        <v>126</v>
      </c>
      <c r="E101" s="127"/>
      <c r="F101" s="127"/>
      <c r="G101" s="127"/>
      <c r="H101" s="127"/>
      <c r="I101" s="127"/>
      <c r="J101" s="127"/>
      <c r="K101" s="127"/>
      <c r="L101" s="127"/>
      <c r="M101" s="127"/>
      <c r="N101" s="192">
        <f>N226</f>
        <v>0</v>
      </c>
      <c r="O101" s="243"/>
      <c r="P101" s="243"/>
      <c r="Q101" s="243"/>
      <c r="R101" s="128"/>
    </row>
    <row r="102" spans="2:18" s="7" customFormat="1" ht="19.899999999999999" customHeight="1">
      <c r="B102" s="126"/>
      <c r="C102" s="127"/>
      <c r="D102" s="101" t="s">
        <v>127</v>
      </c>
      <c r="E102" s="127"/>
      <c r="F102" s="127"/>
      <c r="G102" s="127"/>
      <c r="H102" s="127"/>
      <c r="I102" s="127"/>
      <c r="J102" s="127"/>
      <c r="K102" s="127"/>
      <c r="L102" s="127"/>
      <c r="M102" s="127"/>
      <c r="N102" s="192">
        <f>N237</f>
        <v>0</v>
      </c>
      <c r="O102" s="243"/>
      <c r="P102" s="243"/>
      <c r="Q102" s="243"/>
      <c r="R102" s="128"/>
    </row>
    <row r="103" spans="2:18" s="7" customFormat="1" ht="19.899999999999999" customHeight="1">
      <c r="B103" s="126"/>
      <c r="C103" s="127"/>
      <c r="D103" s="101" t="s">
        <v>128</v>
      </c>
      <c r="E103" s="127"/>
      <c r="F103" s="127"/>
      <c r="G103" s="127"/>
      <c r="H103" s="127"/>
      <c r="I103" s="127"/>
      <c r="J103" s="127"/>
      <c r="K103" s="127"/>
      <c r="L103" s="127"/>
      <c r="M103" s="127"/>
      <c r="N103" s="192">
        <f>N239</f>
        <v>0</v>
      </c>
      <c r="O103" s="243"/>
      <c r="P103" s="243"/>
      <c r="Q103" s="243"/>
      <c r="R103" s="128"/>
    </row>
    <row r="104" spans="2:18" s="7" customFormat="1" ht="19.899999999999999" customHeight="1">
      <c r="B104" s="126"/>
      <c r="C104" s="127"/>
      <c r="D104" s="101" t="s">
        <v>129</v>
      </c>
      <c r="E104" s="127"/>
      <c r="F104" s="127"/>
      <c r="G104" s="127"/>
      <c r="H104" s="127"/>
      <c r="I104" s="127"/>
      <c r="J104" s="127"/>
      <c r="K104" s="127"/>
      <c r="L104" s="127"/>
      <c r="M104" s="127"/>
      <c r="N104" s="192">
        <f>N249</f>
        <v>0</v>
      </c>
      <c r="O104" s="243"/>
      <c r="P104" s="243"/>
      <c r="Q104" s="243"/>
      <c r="R104" s="128"/>
    </row>
    <row r="105" spans="2:18" s="7" customFormat="1" ht="19.899999999999999" customHeight="1">
      <c r="B105" s="126"/>
      <c r="C105" s="127"/>
      <c r="D105" s="101" t="s">
        <v>130</v>
      </c>
      <c r="E105" s="127"/>
      <c r="F105" s="127"/>
      <c r="G105" s="127"/>
      <c r="H105" s="127"/>
      <c r="I105" s="127"/>
      <c r="J105" s="127"/>
      <c r="K105" s="127"/>
      <c r="L105" s="127"/>
      <c r="M105" s="127"/>
      <c r="N105" s="192">
        <f>N312</f>
        <v>0</v>
      </c>
      <c r="O105" s="243"/>
      <c r="P105" s="243"/>
      <c r="Q105" s="243"/>
      <c r="R105" s="128"/>
    </row>
    <row r="106" spans="2:18" s="7" customFormat="1" ht="19.899999999999999" customHeight="1">
      <c r="B106" s="126"/>
      <c r="C106" s="127"/>
      <c r="D106" s="101" t="s">
        <v>131</v>
      </c>
      <c r="E106" s="127"/>
      <c r="F106" s="127"/>
      <c r="G106" s="127"/>
      <c r="H106" s="127"/>
      <c r="I106" s="127"/>
      <c r="J106" s="127"/>
      <c r="K106" s="127"/>
      <c r="L106" s="127"/>
      <c r="M106" s="127"/>
      <c r="N106" s="192">
        <f>N328</f>
        <v>0</v>
      </c>
      <c r="O106" s="243"/>
      <c r="P106" s="243"/>
      <c r="Q106" s="243"/>
      <c r="R106" s="128"/>
    </row>
    <row r="107" spans="2:18" s="7" customFormat="1" ht="19.899999999999999" customHeight="1">
      <c r="B107" s="126"/>
      <c r="C107" s="127"/>
      <c r="D107" s="101" t="s">
        <v>132</v>
      </c>
      <c r="E107" s="127"/>
      <c r="F107" s="127"/>
      <c r="G107" s="127"/>
      <c r="H107" s="127"/>
      <c r="I107" s="127"/>
      <c r="J107" s="127"/>
      <c r="K107" s="127"/>
      <c r="L107" s="127"/>
      <c r="M107" s="127"/>
      <c r="N107" s="192">
        <f>N348</f>
        <v>0</v>
      </c>
      <c r="O107" s="243"/>
      <c r="P107" s="243"/>
      <c r="Q107" s="243"/>
      <c r="R107" s="128"/>
    </row>
    <row r="108" spans="2:18" s="7" customFormat="1" ht="19.899999999999999" customHeight="1">
      <c r="B108" s="126"/>
      <c r="C108" s="127"/>
      <c r="D108" s="101" t="s">
        <v>133</v>
      </c>
      <c r="E108" s="127"/>
      <c r="F108" s="127"/>
      <c r="G108" s="127"/>
      <c r="H108" s="127"/>
      <c r="I108" s="127"/>
      <c r="J108" s="127"/>
      <c r="K108" s="127"/>
      <c r="L108" s="127"/>
      <c r="M108" s="127"/>
      <c r="N108" s="192">
        <f>N351</f>
        <v>0</v>
      </c>
      <c r="O108" s="243"/>
      <c r="P108" s="243"/>
      <c r="Q108" s="243"/>
      <c r="R108" s="128"/>
    </row>
    <row r="109" spans="2:18" s="7" customFormat="1" ht="19.899999999999999" customHeight="1">
      <c r="B109" s="126"/>
      <c r="C109" s="127"/>
      <c r="D109" s="101" t="s">
        <v>134</v>
      </c>
      <c r="E109" s="127"/>
      <c r="F109" s="127"/>
      <c r="G109" s="127"/>
      <c r="H109" s="127"/>
      <c r="I109" s="127"/>
      <c r="J109" s="127"/>
      <c r="K109" s="127"/>
      <c r="L109" s="127"/>
      <c r="M109" s="127"/>
      <c r="N109" s="192">
        <f>N354</f>
        <v>0</v>
      </c>
      <c r="O109" s="243"/>
      <c r="P109" s="243"/>
      <c r="Q109" s="243"/>
      <c r="R109" s="128"/>
    </row>
    <row r="110" spans="2:18" s="6" customFormat="1" ht="24.95" customHeight="1">
      <c r="B110" s="122"/>
      <c r="C110" s="123"/>
      <c r="D110" s="124" t="s">
        <v>135</v>
      </c>
      <c r="E110" s="123"/>
      <c r="F110" s="123"/>
      <c r="G110" s="123"/>
      <c r="H110" s="123"/>
      <c r="I110" s="123"/>
      <c r="J110" s="123"/>
      <c r="K110" s="123"/>
      <c r="L110" s="123"/>
      <c r="M110" s="123"/>
      <c r="N110" s="241">
        <f>N357</f>
        <v>0</v>
      </c>
      <c r="O110" s="242"/>
      <c r="P110" s="242"/>
      <c r="Q110" s="242"/>
      <c r="R110" s="125"/>
    </row>
    <row r="111" spans="2:18" s="7" customFormat="1" ht="19.899999999999999" customHeight="1">
      <c r="B111" s="126"/>
      <c r="C111" s="127"/>
      <c r="D111" s="101" t="s">
        <v>136</v>
      </c>
      <c r="E111" s="127"/>
      <c r="F111" s="127"/>
      <c r="G111" s="127"/>
      <c r="H111" s="127"/>
      <c r="I111" s="127"/>
      <c r="J111" s="127"/>
      <c r="K111" s="127"/>
      <c r="L111" s="127"/>
      <c r="M111" s="127"/>
      <c r="N111" s="192">
        <f>N358</f>
        <v>0</v>
      </c>
      <c r="O111" s="243"/>
      <c r="P111" s="243"/>
      <c r="Q111" s="243"/>
      <c r="R111" s="128"/>
    </row>
    <row r="112" spans="2:18" s="1" customFormat="1" ht="21.75" customHeight="1">
      <c r="B112" s="34"/>
      <c r="C112" s="35"/>
      <c r="D112" s="35"/>
      <c r="E112" s="35"/>
      <c r="F112" s="35"/>
      <c r="G112" s="35"/>
      <c r="H112" s="35"/>
      <c r="I112" s="35"/>
      <c r="J112" s="35"/>
      <c r="K112" s="35"/>
      <c r="L112" s="35"/>
      <c r="M112" s="35"/>
      <c r="N112" s="35"/>
      <c r="O112" s="35"/>
      <c r="P112" s="35"/>
      <c r="Q112" s="35"/>
      <c r="R112" s="36"/>
    </row>
    <row r="113" spans="2:65" s="1" customFormat="1" ht="29.25" customHeight="1">
      <c r="B113" s="34"/>
      <c r="C113" s="121" t="s">
        <v>137</v>
      </c>
      <c r="D113" s="35"/>
      <c r="E113" s="35"/>
      <c r="F113" s="35"/>
      <c r="G113" s="35"/>
      <c r="H113" s="35"/>
      <c r="I113" s="35"/>
      <c r="J113" s="35"/>
      <c r="K113" s="35"/>
      <c r="L113" s="35"/>
      <c r="M113" s="35"/>
      <c r="N113" s="240">
        <f>ROUND(N114+N115+N116+N117+N118+N119,0)</f>
        <v>0</v>
      </c>
      <c r="O113" s="244"/>
      <c r="P113" s="244"/>
      <c r="Q113" s="244"/>
      <c r="R113" s="36"/>
      <c r="T113" s="129"/>
      <c r="U113" s="130" t="s">
        <v>42</v>
      </c>
    </row>
    <row r="114" spans="2:65" s="1" customFormat="1" ht="18" customHeight="1">
      <c r="B114" s="131"/>
      <c r="C114" s="132"/>
      <c r="D114" s="210" t="s">
        <v>138</v>
      </c>
      <c r="E114" s="245"/>
      <c r="F114" s="245"/>
      <c r="G114" s="245"/>
      <c r="H114" s="245"/>
      <c r="I114" s="132"/>
      <c r="J114" s="132"/>
      <c r="K114" s="132"/>
      <c r="L114" s="132"/>
      <c r="M114" s="132"/>
      <c r="N114" s="195">
        <f>ROUND(N88*T114,0)</f>
        <v>0</v>
      </c>
      <c r="O114" s="246"/>
      <c r="P114" s="246"/>
      <c r="Q114" s="246"/>
      <c r="R114" s="134"/>
      <c r="S114" s="135"/>
      <c r="T114" s="136"/>
      <c r="U114" s="137" t="s">
        <v>43</v>
      </c>
      <c r="V114" s="135"/>
      <c r="W114" s="135"/>
      <c r="X114" s="135"/>
      <c r="Y114" s="135"/>
      <c r="Z114" s="135"/>
      <c r="AA114" s="135"/>
      <c r="AB114" s="135"/>
      <c r="AC114" s="135"/>
      <c r="AD114" s="135"/>
      <c r="AE114" s="135"/>
      <c r="AF114" s="135"/>
      <c r="AG114" s="135"/>
      <c r="AH114" s="135"/>
      <c r="AI114" s="135"/>
      <c r="AJ114" s="135"/>
      <c r="AK114" s="135"/>
      <c r="AL114" s="135"/>
      <c r="AM114" s="135"/>
      <c r="AN114" s="135"/>
      <c r="AO114" s="135"/>
      <c r="AP114" s="135"/>
      <c r="AQ114" s="135"/>
      <c r="AR114" s="135"/>
      <c r="AS114" s="135"/>
      <c r="AT114" s="135"/>
      <c r="AU114" s="135"/>
      <c r="AV114" s="135"/>
      <c r="AW114" s="135"/>
      <c r="AX114" s="135"/>
      <c r="AY114" s="138" t="s">
        <v>139</v>
      </c>
      <c r="AZ114" s="135"/>
      <c r="BA114" s="135"/>
      <c r="BB114" s="135"/>
      <c r="BC114" s="135"/>
      <c r="BD114" s="135"/>
      <c r="BE114" s="139">
        <f t="shared" ref="BE114:BE119" si="0">IF(U114="základní",N114,0)</f>
        <v>0</v>
      </c>
      <c r="BF114" s="139">
        <f t="shared" ref="BF114:BF119" si="1">IF(U114="snížená",N114,0)</f>
        <v>0</v>
      </c>
      <c r="BG114" s="139">
        <f t="shared" ref="BG114:BG119" si="2">IF(U114="zákl. přenesená",N114,0)</f>
        <v>0</v>
      </c>
      <c r="BH114" s="139">
        <f t="shared" ref="BH114:BH119" si="3">IF(U114="sníž. přenesená",N114,0)</f>
        <v>0</v>
      </c>
      <c r="BI114" s="139">
        <f t="shared" ref="BI114:BI119" si="4">IF(U114="nulová",N114,0)</f>
        <v>0</v>
      </c>
      <c r="BJ114" s="138" t="s">
        <v>11</v>
      </c>
      <c r="BK114" s="135"/>
      <c r="BL114" s="135"/>
      <c r="BM114" s="135"/>
    </row>
    <row r="115" spans="2:65" s="1" customFormat="1" ht="18" customHeight="1">
      <c r="B115" s="131"/>
      <c r="C115" s="132"/>
      <c r="D115" s="210" t="s">
        <v>140</v>
      </c>
      <c r="E115" s="245"/>
      <c r="F115" s="245"/>
      <c r="G115" s="245"/>
      <c r="H115" s="245"/>
      <c r="I115" s="132"/>
      <c r="J115" s="132"/>
      <c r="K115" s="132"/>
      <c r="L115" s="132"/>
      <c r="M115" s="132"/>
      <c r="N115" s="195">
        <f>ROUND(N88*T115,0)</f>
        <v>0</v>
      </c>
      <c r="O115" s="246"/>
      <c r="P115" s="246"/>
      <c r="Q115" s="246"/>
      <c r="R115" s="134"/>
      <c r="S115" s="135"/>
      <c r="T115" s="136"/>
      <c r="U115" s="137" t="s">
        <v>43</v>
      </c>
      <c r="V115" s="135"/>
      <c r="W115" s="135"/>
      <c r="X115" s="135"/>
      <c r="Y115" s="135"/>
      <c r="Z115" s="135"/>
      <c r="AA115" s="135"/>
      <c r="AB115" s="135"/>
      <c r="AC115" s="135"/>
      <c r="AD115" s="135"/>
      <c r="AE115" s="135"/>
      <c r="AF115" s="135"/>
      <c r="AG115" s="135"/>
      <c r="AH115" s="135"/>
      <c r="AI115" s="135"/>
      <c r="AJ115" s="135"/>
      <c r="AK115" s="135"/>
      <c r="AL115" s="135"/>
      <c r="AM115" s="135"/>
      <c r="AN115" s="135"/>
      <c r="AO115" s="135"/>
      <c r="AP115" s="135"/>
      <c r="AQ115" s="135"/>
      <c r="AR115" s="135"/>
      <c r="AS115" s="135"/>
      <c r="AT115" s="135"/>
      <c r="AU115" s="135"/>
      <c r="AV115" s="135"/>
      <c r="AW115" s="135"/>
      <c r="AX115" s="135"/>
      <c r="AY115" s="138" t="s">
        <v>139</v>
      </c>
      <c r="AZ115" s="135"/>
      <c r="BA115" s="135"/>
      <c r="BB115" s="135"/>
      <c r="BC115" s="135"/>
      <c r="BD115" s="135"/>
      <c r="BE115" s="139">
        <f t="shared" si="0"/>
        <v>0</v>
      </c>
      <c r="BF115" s="139">
        <f t="shared" si="1"/>
        <v>0</v>
      </c>
      <c r="BG115" s="139">
        <f t="shared" si="2"/>
        <v>0</v>
      </c>
      <c r="BH115" s="139">
        <f t="shared" si="3"/>
        <v>0</v>
      </c>
      <c r="BI115" s="139">
        <f t="shared" si="4"/>
        <v>0</v>
      </c>
      <c r="BJ115" s="138" t="s">
        <v>11</v>
      </c>
      <c r="BK115" s="135"/>
      <c r="BL115" s="135"/>
      <c r="BM115" s="135"/>
    </row>
    <row r="116" spans="2:65" s="1" customFormat="1" ht="18" customHeight="1">
      <c r="B116" s="131"/>
      <c r="C116" s="132"/>
      <c r="D116" s="210" t="s">
        <v>141</v>
      </c>
      <c r="E116" s="245"/>
      <c r="F116" s="245"/>
      <c r="G116" s="245"/>
      <c r="H116" s="245"/>
      <c r="I116" s="132"/>
      <c r="J116" s="132"/>
      <c r="K116" s="132"/>
      <c r="L116" s="132"/>
      <c r="M116" s="132"/>
      <c r="N116" s="195">
        <f>ROUND(N88*T116,0)</f>
        <v>0</v>
      </c>
      <c r="O116" s="246"/>
      <c r="P116" s="246"/>
      <c r="Q116" s="246"/>
      <c r="R116" s="134"/>
      <c r="S116" s="135"/>
      <c r="T116" s="136"/>
      <c r="U116" s="137" t="s">
        <v>43</v>
      </c>
      <c r="V116" s="135"/>
      <c r="W116" s="135"/>
      <c r="X116" s="135"/>
      <c r="Y116" s="135"/>
      <c r="Z116" s="135"/>
      <c r="AA116" s="135"/>
      <c r="AB116" s="135"/>
      <c r="AC116" s="135"/>
      <c r="AD116" s="135"/>
      <c r="AE116" s="135"/>
      <c r="AF116" s="135"/>
      <c r="AG116" s="135"/>
      <c r="AH116" s="135"/>
      <c r="AI116" s="135"/>
      <c r="AJ116" s="135"/>
      <c r="AK116" s="135"/>
      <c r="AL116" s="135"/>
      <c r="AM116" s="135"/>
      <c r="AN116" s="135"/>
      <c r="AO116" s="135"/>
      <c r="AP116" s="135"/>
      <c r="AQ116" s="135"/>
      <c r="AR116" s="135"/>
      <c r="AS116" s="135"/>
      <c r="AT116" s="135"/>
      <c r="AU116" s="135"/>
      <c r="AV116" s="135"/>
      <c r="AW116" s="135"/>
      <c r="AX116" s="135"/>
      <c r="AY116" s="138" t="s">
        <v>139</v>
      </c>
      <c r="AZ116" s="135"/>
      <c r="BA116" s="135"/>
      <c r="BB116" s="135"/>
      <c r="BC116" s="135"/>
      <c r="BD116" s="135"/>
      <c r="BE116" s="139">
        <f t="shared" si="0"/>
        <v>0</v>
      </c>
      <c r="BF116" s="139">
        <f t="shared" si="1"/>
        <v>0</v>
      </c>
      <c r="BG116" s="139">
        <f t="shared" si="2"/>
        <v>0</v>
      </c>
      <c r="BH116" s="139">
        <f t="shared" si="3"/>
        <v>0</v>
      </c>
      <c r="BI116" s="139">
        <f t="shared" si="4"/>
        <v>0</v>
      </c>
      <c r="BJ116" s="138" t="s">
        <v>11</v>
      </c>
      <c r="BK116" s="135"/>
      <c r="BL116" s="135"/>
      <c r="BM116" s="135"/>
    </row>
    <row r="117" spans="2:65" s="1" customFormat="1" ht="18" customHeight="1">
      <c r="B117" s="131"/>
      <c r="C117" s="132"/>
      <c r="D117" s="210" t="s">
        <v>142</v>
      </c>
      <c r="E117" s="245"/>
      <c r="F117" s="245"/>
      <c r="G117" s="245"/>
      <c r="H117" s="245"/>
      <c r="I117" s="132"/>
      <c r="J117" s="132"/>
      <c r="K117" s="132"/>
      <c r="L117" s="132"/>
      <c r="M117" s="132"/>
      <c r="N117" s="195">
        <f>ROUND(N88*T117,0)</f>
        <v>0</v>
      </c>
      <c r="O117" s="246"/>
      <c r="P117" s="246"/>
      <c r="Q117" s="246"/>
      <c r="R117" s="134"/>
      <c r="S117" s="135"/>
      <c r="T117" s="136"/>
      <c r="U117" s="137" t="s">
        <v>43</v>
      </c>
      <c r="V117" s="135"/>
      <c r="W117" s="135"/>
      <c r="X117" s="135"/>
      <c r="Y117" s="135"/>
      <c r="Z117" s="135"/>
      <c r="AA117" s="135"/>
      <c r="AB117" s="135"/>
      <c r="AC117" s="135"/>
      <c r="AD117" s="135"/>
      <c r="AE117" s="135"/>
      <c r="AF117" s="135"/>
      <c r="AG117" s="135"/>
      <c r="AH117" s="135"/>
      <c r="AI117" s="135"/>
      <c r="AJ117" s="135"/>
      <c r="AK117" s="135"/>
      <c r="AL117" s="135"/>
      <c r="AM117" s="135"/>
      <c r="AN117" s="135"/>
      <c r="AO117" s="135"/>
      <c r="AP117" s="135"/>
      <c r="AQ117" s="135"/>
      <c r="AR117" s="135"/>
      <c r="AS117" s="135"/>
      <c r="AT117" s="135"/>
      <c r="AU117" s="135"/>
      <c r="AV117" s="135"/>
      <c r="AW117" s="135"/>
      <c r="AX117" s="135"/>
      <c r="AY117" s="138" t="s">
        <v>139</v>
      </c>
      <c r="AZ117" s="135"/>
      <c r="BA117" s="135"/>
      <c r="BB117" s="135"/>
      <c r="BC117" s="135"/>
      <c r="BD117" s="135"/>
      <c r="BE117" s="139">
        <f t="shared" si="0"/>
        <v>0</v>
      </c>
      <c r="BF117" s="139">
        <f t="shared" si="1"/>
        <v>0</v>
      </c>
      <c r="BG117" s="139">
        <f t="shared" si="2"/>
        <v>0</v>
      </c>
      <c r="BH117" s="139">
        <f t="shared" si="3"/>
        <v>0</v>
      </c>
      <c r="BI117" s="139">
        <f t="shared" si="4"/>
        <v>0</v>
      </c>
      <c r="BJ117" s="138" t="s">
        <v>11</v>
      </c>
      <c r="BK117" s="135"/>
      <c r="BL117" s="135"/>
      <c r="BM117" s="135"/>
    </row>
    <row r="118" spans="2:65" s="1" customFormat="1" ht="18" customHeight="1">
      <c r="B118" s="131"/>
      <c r="C118" s="132"/>
      <c r="D118" s="210" t="s">
        <v>143</v>
      </c>
      <c r="E118" s="245"/>
      <c r="F118" s="245"/>
      <c r="G118" s="245"/>
      <c r="H118" s="245"/>
      <c r="I118" s="132"/>
      <c r="J118" s="132"/>
      <c r="K118" s="132"/>
      <c r="L118" s="132"/>
      <c r="M118" s="132"/>
      <c r="N118" s="195">
        <f>ROUND(N88*T118,0)</f>
        <v>0</v>
      </c>
      <c r="O118" s="246"/>
      <c r="P118" s="246"/>
      <c r="Q118" s="246"/>
      <c r="R118" s="134"/>
      <c r="S118" s="135"/>
      <c r="T118" s="136"/>
      <c r="U118" s="137" t="s">
        <v>43</v>
      </c>
      <c r="V118" s="135"/>
      <c r="W118" s="135"/>
      <c r="X118" s="135"/>
      <c r="Y118" s="135"/>
      <c r="Z118" s="135"/>
      <c r="AA118" s="135"/>
      <c r="AB118" s="135"/>
      <c r="AC118" s="135"/>
      <c r="AD118" s="135"/>
      <c r="AE118" s="135"/>
      <c r="AF118" s="135"/>
      <c r="AG118" s="135"/>
      <c r="AH118" s="135"/>
      <c r="AI118" s="135"/>
      <c r="AJ118" s="135"/>
      <c r="AK118" s="135"/>
      <c r="AL118" s="135"/>
      <c r="AM118" s="135"/>
      <c r="AN118" s="135"/>
      <c r="AO118" s="135"/>
      <c r="AP118" s="135"/>
      <c r="AQ118" s="135"/>
      <c r="AR118" s="135"/>
      <c r="AS118" s="135"/>
      <c r="AT118" s="135"/>
      <c r="AU118" s="135"/>
      <c r="AV118" s="135"/>
      <c r="AW118" s="135"/>
      <c r="AX118" s="135"/>
      <c r="AY118" s="138" t="s">
        <v>139</v>
      </c>
      <c r="AZ118" s="135"/>
      <c r="BA118" s="135"/>
      <c r="BB118" s="135"/>
      <c r="BC118" s="135"/>
      <c r="BD118" s="135"/>
      <c r="BE118" s="139">
        <f t="shared" si="0"/>
        <v>0</v>
      </c>
      <c r="BF118" s="139">
        <f t="shared" si="1"/>
        <v>0</v>
      </c>
      <c r="BG118" s="139">
        <f t="shared" si="2"/>
        <v>0</v>
      </c>
      <c r="BH118" s="139">
        <f t="shared" si="3"/>
        <v>0</v>
      </c>
      <c r="BI118" s="139">
        <f t="shared" si="4"/>
        <v>0</v>
      </c>
      <c r="BJ118" s="138" t="s">
        <v>11</v>
      </c>
      <c r="BK118" s="135"/>
      <c r="BL118" s="135"/>
      <c r="BM118" s="135"/>
    </row>
    <row r="119" spans="2:65" s="1" customFormat="1" ht="18" customHeight="1">
      <c r="B119" s="131"/>
      <c r="C119" s="132"/>
      <c r="D119" s="133" t="s">
        <v>144</v>
      </c>
      <c r="E119" s="132"/>
      <c r="F119" s="132"/>
      <c r="G119" s="132"/>
      <c r="H119" s="132"/>
      <c r="I119" s="132"/>
      <c r="J119" s="132"/>
      <c r="K119" s="132"/>
      <c r="L119" s="132"/>
      <c r="M119" s="132"/>
      <c r="N119" s="195">
        <f>ROUND(N88*T119,0)</f>
        <v>0</v>
      </c>
      <c r="O119" s="246"/>
      <c r="P119" s="246"/>
      <c r="Q119" s="246"/>
      <c r="R119" s="134"/>
      <c r="S119" s="135"/>
      <c r="T119" s="140"/>
      <c r="U119" s="141" t="s">
        <v>43</v>
      </c>
      <c r="V119" s="135"/>
      <c r="W119" s="135"/>
      <c r="X119" s="135"/>
      <c r="Y119" s="135"/>
      <c r="Z119" s="135"/>
      <c r="AA119" s="135"/>
      <c r="AB119" s="135"/>
      <c r="AC119" s="135"/>
      <c r="AD119" s="135"/>
      <c r="AE119" s="135"/>
      <c r="AF119" s="135"/>
      <c r="AG119" s="135"/>
      <c r="AH119" s="135"/>
      <c r="AI119" s="135"/>
      <c r="AJ119" s="135"/>
      <c r="AK119" s="135"/>
      <c r="AL119" s="135"/>
      <c r="AM119" s="135"/>
      <c r="AN119" s="135"/>
      <c r="AO119" s="135"/>
      <c r="AP119" s="135"/>
      <c r="AQ119" s="135"/>
      <c r="AR119" s="135"/>
      <c r="AS119" s="135"/>
      <c r="AT119" s="135"/>
      <c r="AU119" s="135"/>
      <c r="AV119" s="135"/>
      <c r="AW119" s="135"/>
      <c r="AX119" s="135"/>
      <c r="AY119" s="138" t="s">
        <v>145</v>
      </c>
      <c r="AZ119" s="135"/>
      <c r="BA119" s="135"/>
      <c r="BB119" s="135"/>
      <c r="BC119" s="135"/>
      <c r="BD119" s="135"/>
      <c r="BE119" s="139">
        <f t="shared" si="0"/>
        <v>0</v>
      </c>
      <c r="BF119" s="139">
        <f t="shared" si="1"/>
        <v>0</v>
      </c>
      <c r="BG119" s="139">
        <f t="shared" si="2"/>
        <v>0</v>
      </c>
      <c r="BH119" s="139">
        <f t="shared" si="3"/>
        <v>0</v>
      </c>
      <c r="BI119" s="139">
        <f t="shared" si="4"/>
        <v>0</v>
      </c>
      <c r="BJ119" s="138" t="s">
        <v>11</v>
      </c>
      <c r="BK119" s="135"/>
      <c r="BL119" s="135"/>
      <c r="BM119" s="135"/>
    </row>
    <row r="120" spans="2:65" s="1" customFormat="1" ht="13.5">
      <c r="B120" s="34"/>
      <c r="C120" s="35"/>
      <c r="D120" s="35"/>
      <c r="E120" s="35"/>
      <c r="F120" s="35"/>
      <c r="G120" s="35"/>
      <c r="H120" s="35"/>
      <c r="I120" s="35"/>
      <c r="J120" s="35"/>
      <c r="K120" s="35"/>
      <c r="L120" s="35"/>
      <c r="M120" s="35"/>
      <c r="N120" s="35"/>
      <c r="O120" s="35"/>
      <c r="P120" s="35"/>
      <c r="Q120" s="35"/>
      <c r="R120" s="36"/>
    </row>
    <row r="121" spans="2:65" s="1" customFormat="1" ht="29.25" customHeight="1">
      <c r="B121" s="34"/>
      <c r="C121" s="112" t="s">
        <v>98</v>
      </c>
      <c r="D121" s="113"/>
      <c r="E121" s="113"/>
      <c r="F121" s="113"/>
      <c r="G121" s="113"/>
      <c r="H121" s="113"/>
      <c r="I121" s="113"/>
      <c r="J121" s="113"/>
      <c r="K121" s="113"/>
      <c r="L121" s="198">
        <f>ROUND(SUM(N88+N113),0)</f>
        <v>0</v>
      </c>
      <c r="M121" s="198"/>
      <c r="N121" s="198"/>
      <c r="O121" s="198"/>
      <c r="P121" s="198"/>
      <c r="Q121" s="198"/>
      <c r="R121" s="36"/>
    </row>
    <row r="122" spans="2:65" s="1" customFormat="1" ht="6.95" customHeight="1">
      <c r="B122" s="58"/>
      <c r="C122" s="59"/>
      <c r="D122" s="59"/>
      <c r="E122" s="59"/>
      <c r="F122" s="59"/>
      <c r="G122" s="59"/>
      <c r="H122" s="59"/>
      <c r="I122" s="59"/>
      <c r="J122" s="59"/>
      <c r="K122" s="59"/>
      <c r="L122" s="59"/>
      <c r="M122" s="59"/>
      <c r="N122" s="59"/>
      <c r="O122" s="59"/>
      <c r="P122" s="59"/>
      <c r="Q122" s="59"/>
      <c r="R122" s="60"/>
    </row>
    <row r="126" spans="2:65" s="1" customFormat="1" ht="6.95" customHeight="1">
      <c r="B126" s="61"/>
      <c r="C126" s="62"/>
      <c r="D126" s="62"/>
      <c r="E126" s="62"/>
      <c r="F126" s="62"/>
      <c r="G126" s="62"/>
      <c r="H126" s="62"/>
      <c r="I126" s="62"/>
      <c r="J126" s="62"/>
      <c r="K126" s="62"/>
      <c r="L126" s="62"/>
      <c r="M126" s="62"/>
      <c r="N126" s="62"/>
      <c r="O126" s="62"/>
      <c r="P126" s="62"/>
      <c r="Q126" s="62"/>
      <c r="R126" s="63"/>
    </row>
    <row r="127" spans="2:65" s="1" customFormat="1" ht="36.950000000000003" customHeight="1">
      <c r="B127" s="34"/>
      <c r="C127" s="187" t="s">
        <v>146</v>
      </c>
      <c r="D127" s="231"/>
      <c r="E127" s="231"/>
      <c r="F127" s="231"/>
      <c r="G127" s="231"/>
      <c r="H127" s="231"/>
      <c r="I127" s="231"/>
      <c r="J127" s="231"/>
      <c r="K127" s="231"/>
      <c r="L127" s="231"/>
      <c r="M127" s="231"/>
      <c r="N127" s="231"/>
      <c r="O127" s="231"/>
      <c r="P127" s="231"/>
      <c r="Q127" s="231"/>
      <c r="R127" s="36"/>
    </row>
    <row r="128" spans="2:65" s="1" customFormat="1" ht="6.95" customHeight="1">
      <c r="B128" s="34"/>
      <c r="C128" s="35"/>
      <c r="D128" s="35"/>
      <c r="E128" s="35"/>
      <c r="F128" s="35"/>
      <c r="G128" s="35"/>
      <c r="H128" s="35"/>
      <c r="I128" s="35"/>
      <c r="J128" s="35"/>
      <c r="K128" s="35"/>
      <c r="L128" s="35"/>
      <c r="M128" s="35"/>
      <c r="N128" s="35"/>
      <c r="O128" s="35"/>
      <c r="P128" s="35"/>
      <c r="Q128" s="35"/>
      <c r="R128" s="36"/>
    </row>
    <row r="129" spans="2:65" s="1" customFormat="1" ht="30" customHeight="1">
      <c r="B129" s="34"/>
      <c r="C129" s="29" t="s">
        <v>20</v>
      </c>
      <c r="D129" s="35"/>
      <c r="E129" s="35"/>
      <c r="F129" s="235" t="str">
        <f>F6</f>
        <v>Základní devítiletá škola a školka Hazlov</v>
      </c>
      <c r="G129" s="236"/>
      <c r="H129" s="236"/>
      <c r="I129" s="236"/>
      <c r="J129" s="236"/>
      <c r="K129" s="236"/>
      <c r="L129" s="236"/>
      <c r="M129" s="236"/>
      <c r="N129" s="236"/>
      <c r="O129" s="236"/>
      <c r="P129" s="236"/>
      <c r="Q129" s="35"/>
      <c r="R129" s="36"/>
    </row>
    <row r="130" spans="2:65" s="1" customFormat="1" ht="36.950000000000003" customHeight="1">
      <c r="B130" s="34"/>
      <c r="C130" s="68" t="s">
        <v>106</v>
      </c>
      <c r="D130" s="35"/>
      <c r="E130" s="35"/>
      <c r="F130" s="204" t="str">
        <f>F7</f>
        <v>01 - stará budova</v>
      </c>
      <c r="G130" s="231"/>
      <c r="H130" s="231"/>
      <c r="I130" s="231"/>
      <c r="J130" s="231"/>
      <c r="K130" s="231"/>
      <c r="L130" s="231"/>
      <c r="M130" s="231"/>
      <c r="N130" s="231"/>
      <c r="O130" s="231"/>
      <c r="P130" s="231"/>
      <c r="Q130" s="35"/>
      <c r="R130" s="36"/>
    </row>
    <row r="131" spans="2:65" s="1" customFormat="1" ht="6.95" customHeight="1">
      <c r="B131" s="34"/>
      <c r="C131" s="35"/>
      <c r="D131" s="35"/>
      <c r="E131" s="35"/>
      <c r="F131" s="35"/>
      <c r="G131" s="35"/>
      <c r="H131" s="35"/>
      <c r="I131" s="35"/>
      <c r="J131" s="35"/>
      <c r="K131" s="35"/>
      <c r="L131" s="35"/>
      <c r="M131" s="35"/>
      <c r="N131" s="35"/>
      <c r="O131" s="35"/>
      <c r="P131" s="35"/>
      <c r="Q131" s="35"/>
      <c r="R131" s="36"/>
    </row>
    <row r="132" spans="2:65" s="1" customFormat="1" ht="18" customHeight="1">
      <c r="B132" s="34"/>
      <c r="C132" s="29" t="s">
        <v>24</v>
      </c>
      <c r="D132" s="35"/>
      <c r="E132" s="35"/>
      <c r="F132" s="27" t="str">
        <f>F9</f>
        <v>Hazlov</v>
      </c>
      <c r="G132" s="35"/>
      <c r="H132" s="35"/>
      <c r="I132" s="35"/>
      <c r="J132" s="35"/>
      <c r="K132" s="29" t="s">
        <v>26</v>
      </c>
      <c r="L132" s="35"/>
      <c r="M132" s="237" t="str">
        <f>IF(O9="","",O9)</f>
        <v>7. 2. 2019</v>
      </c>
      <c r="N132" s="237"/>
      <c r="O132" s="237"/>
      <c r="P132" s="237"/>
      <c r="Q132" s="35"/>
      <c r="R132" s="36"/>
    </row>
    <row r="133" spans="2:65" s="1" customFormat="1" ht="6.95" customHeight="1">
      <c r="B133" s="34"/>
      <c r="C133" s="35"/>
      <c r="D133" s="35"/>
      <c r="E133" s="35"/>
      <c r="F133" s="35"/>
      <c r="G133" s="35"/>
      <c r="H133" s="35"/>
      <c r="I133" s="35"/>
      <c r="J133" s="35"/>
      <c r="K133" s="35"/>
      <c r="L133" s="35"/>
      <c r="M133" s="35"/>
      <c r="N133" s="35"/>
      <c r="O133" s="35"/>
      <c r="P133" s="35"/>
      <c r="Q133" s="35"/>
      <c r="R133" s="36"/>
    </row>
    <row r="134" spans="2:65" s="1" customFormat="1">
      <c r="B134" s="34"/>
      <c r="C134" s="29" t="s">
        <v>28</v>
      </c>
      <c r="D134" s="35"/>
      <c r="E134" s="35"/>
      <c r="F134" s="27" t="str">
        <f>E12</f>
        <v>Obec Hazlov</v>
      </c>
      <c r="G134" s="35"/>
      <c r="H134" s="35"/>
      <c r="I134" s="35"/>
      <c r="J134" s="35"/>
      <c r="K134" s="29" t="s">
        <v>34</v>
      </c>
      <c r="L134" s="35"/>
      <c r="M134" s="191" t="str">
        <f>E18</f>
        <v xml:space="preserve"> </v>
      </c>
      <c r="N134" s="191"/>
      <c r="O134" s="191"/>
      <c r="P134" s="191"/>
      <c r="Q134" s="191"/>
      <c r="R134" s="36"/>
    </row>
    <row r="135" spans="2:65" s="1" customFormat="1" ht="14.45" customHeight="1">
      <c r="B135" s="34"/>
      <c r="C135" s="29" t="s">
        <v>32</v>
      </c>
      <c r="D135" s="35"/>
      <c r="E135" s="35"/>
      <c r="F135" s="27" t="str">
        <f>IF(E15="","",E15)</f>
        <v>Vyplň údaj</v>
      </c>
      <c r="G135" s="35"/>
      <c r="H135" s="35"/>
      <c r="I135" s="35"/>
      <c r="J135" s="35"/>
      <c r="K135" s="29" t="s">
        <v>36</v>
      </c>
      <c r="L135" s="35"/>
      <c r="M135" s="191" t="str">
        <f>E21</f>
        <v>Zdeněk Pospíšil</v>
      </c>
      <c r="N135" s="191"/>
      <c r="O135" s="191"/>
      <c r="P135" s="191"/>
      <c r="Q135" s="191"/>
      <c r="R135" s="36"/>
    </row>
    <row r="136" spans="2:65" s="1" customFormat="1" ht="10.35" customHeight="1">
      <c r="B136" s="34"/>
      <c r="C136" s="35"/>
      <c r="D136" s="35"/>
      <c r="E136" s="35"/>
      <c r="F136" s="35"/>
      <c r="G136" s="35"/>
      <c r="H136" s="35"/>
      <c r="I136" s="35"/>
      <c r="J136" s="35"/>
      <c r="K136" s="35"/>
      <c r="L136" s="35"/>
      <c r="M136" s="35"/>
      <c r="N136" s="35"/>
      <c r="O136" s="35"/>
      <c r="P136" s="35"/>
      <c r="Q136" s="35"/>
      <c r="R136" s="36"/>
    </row>
    <row r="137" spans="2:65" s="8" customFormat="1" ht="29.25" customHeight="1">
      <c r="B137" s="142"/>
      <c r="C137" s="143" t="s">
        <v>147</v>
      </c>
      <c r="D137" s="144" t="s">
        <v>148</v>
      </c>
      <c r="E137" s="144" t="s">
        <v>60</v>
      </c>
      <c r="F137" s="247" t="s">
        <v>149</v>
      </c>
      <c r="G137" s="247"/>
      <c r="H137" s="247"/>
      <c r="I137" s="247"/>
      <c r="J137" s="144" t="s">
        <v>150</v>
      </c>
      <c r="K137" s="144" t="s">
        <v>151</v>
      </c>
      <c r="L137" s="247" t="s">
        <v>152</v>
      </c>
      <c r="M137" s="247"/>
      <c r="N137" s="247" t="s">
        <v>111</v>
      </c>
      <c r="O137" s="247"/>
      <c r="P137" s="247"/>
      <c r="Q137" s="248"/>
      <c r="R137" s="145"/>
      <c r="T137" s="75" t="s">
        <v>153</v>
      </c>
      <c r="U137" s="76" t="s">
        <v>42</v>
      </c>
      <c r="V137" s="76" t="s">
        <v>154</v>
      </c>
      <c r="W137" s="76" t="s">
        <v>155</v>
      </c>
      <c r="X137" s="76" t="s">
        <v>156</v>
      </c>
      <c r="Y137" s="76" t="s">
        <v>157</v>
      </c>
      <c r="Z137" s="76" t="s">
        <v>158</v>
      </c>
      <c r="AA137" s="77" t="s">
        <v>159</v>
      </c>
    </row>
    <row r="138" spans="2:65" s="1" customFormat="1" ht="29.25" customHeight="1">
      <c r="B138" s="34"/>
      <c r="C138" s="79" t="s">
        <v>108</v>
      </c>
      <c r="D138" s="35"/>
      <c r="E138" s="35"/>
      <c r="F138" s="35"/>
      <c r="G138" s="35"/>
      <c r="H138" s="35"/>
      <c r="I138" s="35"/>
      <c r="J138" s="35"/>
      <c r="K138" s="35"/>
      <c r="L138" s="35"/>
      <c r="M138" s="35"/>
      <c r="N138" s="249">
        <f>BK138</f>
        <v>0</v>
      </c>
      <c r="O138" s="250"/>
      <c r="P138" s="250"/>
      <c r="Q138" s="250"/>
      <c r="R138" s="36"/>
      <c r="T138" s="78"/>
      <c r="U138" s="50"/>
      <c r="V138" s="50"/>
      <c r="W138" s="146">
        <f>W139+W215+W357+W362</f>
        <v>0</v>
      </c>
      <c r="X138" s="50"/>
      <c r="Y138" s="146">
        <f>Y139+Y215+Y357+Y362</f>
        <v>99.862824350000011</v>
      </c>
      <c r="Z138" s="50"/>
      <c r="AA138" s="147">
        <f>AA139+AA215+AA357+AA362</f>
        <v>96.034352099999992</v>
      </c>
      <c r="AT138" s="18" t="s">
        <v>77</v>
      </c>
      <c r="AU138" s="18" t="s">
        <v>113</v>
      </c>
      <c r="BK138" s="148">
        <f>BK139+BK215+BK357+BK362</f>
        <v>0</v>
      </c>
    </row>
    <row r="139" spans="2:65" s="9" customFormat="1" ht="37.35" customHeight="1">
      <c r="B139" s="149"/>
      <c r="C139" s="150"/>
      <c r="D139" s="151" t="s">
        <v>114</v>
      </c>
      <c r="E139" s="151"/>
      <c r="F139" s="151"/>
      <c r="G139" s="151"/>
      <c r="H139" s="151"/>
      <c r="I139" s="151"/>
      <c r="J139" s="151"/>
      <c r="K139" s="151"/>
      <c r="L139" s="151"/>
      <c r="M139" s="151"/>
      <c r="N139" s="251">
        <f>BK139</f>
        <v>0</v>
      </c>
      <c r="O139" s="241"/>
      <c r="P139" s="241"/>
      <c r="Q139" s="241"/>
      <c r="R139" s="152"/>
      <c r="T139" s="153"/>
      <c r="U139" s="150"/>
      <c r="V139" s="150"/>
      <c r="W139" s="154">
        <f>W140+W150+W158+W165+W168+W182+W204+W213</f>
        <v>0</v>
      </c>
      <c r="X139" s="150"/>
      <c r="Y139" s="154">
        <f>Y140+Y150+Y158+Y165+Y168+Y182+Y204+Y213</f>
        <v>79.785200590000002</v>
      </c>
      <c r="Z139" s="150"/>
      <c r="AA139" s="155">
        <f>AA140+AA150+AA158+AA165+AA168+AA182+AA204+AA213</f>
        <v>81.423678999999993</v>
      </c>
      <c r="AR139" s="156" t="s">
        <v>11</v>
      </c>
      <c r="AT139" s="157" t="s">
        <v>77</v>
      </c>
      <c r="AU139" s="157" t="s">
        <v>78</v>
      </c>
      <c r="AY139" s="156" t="s">
        <v>160</v>
      </c>
      <c r="BK139" s="158">
        <f>BK140+BK150+BK158+BK165+BK168+BK182+BK204+BK213</f>
        <v>0</v>
      </c>
    </row>
    <row r="140" spans="2:65" s="9" customFormat="1" ht="19.899999999999999" customHeight="1">
      <c r="B140" s="149"/>
      <c r="C140" s="150"/>
      <c r="D140" s="159" t="s">
        <v>115</v>
      </c>
      <c r="E140" s="159"/>
      <c r="F140" s="159"/>
      <c r="G140" s="159"/>
      <c r="H140" s="159"/>
      <c r="I140" s="159"/>
      <c r="J140" s="159"/>
      <c r="K140" s="159"/>
      <c r="L140" s="159"/>
      <c r="M140" s="159"/>
      <c r="N140" s="224">
        <f>BK140</f>
        <v>0</v>
      </c>
      <c r="O140" s="225"/>
      <c r="P140" s="225"/>
      <c r="Q140" s="225"/>
      <c r="R140" s="152"/>
      <c r="T140" s="153"/>
      <c r="U140" s="150"/>
      <c r="V140" s="150"/>
      <c r="W140" s="154">
        <f>SUM(W141:W149)</f>
        <v>0</v>
      </c>
      <c r="X140" s="150"/>
      <c r="Y140" s="154">
        <f>SUM(Y141:Y149)</f>
        <v>0</v>
      </c>
      <c r="Z140" s="150"/>
      <c r="AA140" s="155">
        <f>SUM(AA141:AA149)</f>
        <v>11.475</v>
      </c>
      <c r="AR140" s="156" t="s">
        <v>11</v>
      </c>
      <c r="AT140" s="157" t="s">
        <v>77</v>
      </c>
      <c r="AU140" s="157" t="s">
        <v>11</v>
      </c>
      <c r="AY140" s="156" t="s">
        <v>160</v>
      </c>
      <c r="BK140" s="158">
        <f>SUM(BK141:BK149)</f>
        <v>0</v>
      </c>
    </row>
    <row r="141" spans="2:65" s="1" customFormat="1" ht="38.25" customHeight="1">
      <c r="B141" s="131"/>
      <c r="C141" s="160" t="s">
        <v>11</v>
      </c>
      <c r="D141" s="160" t="s">
        <v>161</v>
      </c>
      <c r="E141" s="161" t="s">
        <v>162</v>
      </c>
      <c r="F141" s="218" t="s">
        <v>163</v>
      </c>
      <c r="G141" s="218"/>
      <c r="H141" s="218"/>
      <c r="I141" s="218"/>
      <c r="J141" s="162" t="s">
        <v>164</v>
      </c>
      <c r="K141" s="163">
        <v>45</v>
      </c>
      <c r="L141" s="226">
        <v>0</v>
      </c>
      <c r="M141" s="226"/>
      <c r="N141" s="219">
        <f t="shared" ref="N141:N149" si="5">ROUND(L141*K141,0)</f>
        <v>0</v>
      </c>
      <c r="O141" s="219"/>
      <c r="P141" s="219"/>
      <c r="Q141" s="219"/>
      <c r="R141" s="134"/>
      <c r="T141" s="164" t="s">
        <v>5</v>
      </c>
      <c r="U141" s="43" t="s">
        <v>43</v>
      </c>
      <c r="V141" s="35"/>
      <c r="W141" s="165">
        <f t="shared" ref="W141:W149" si="6">V141*K141</f>
        <v>0</v>
      </c>
      <c r="X141" s="165">
        <v>0</v>
      </c>
      <c r="Y141" s="165">
        <f t="shared" ref="Y141:Y149" si="7">X141*K141</f>
        <v>0</v>
      </c>
      <c r="Z141" s="165">
        <v>0.255</v>
      </c>
      <c r="AA141" s="166">
        <f t="shared" ref="AA141:AA149" si="8">Z141*K141</f>
        <v>11.475</v>
      </c>
      <c r="AR141" s="18" t="s">
        <v>165</v>
      </c>
      <c r="AT141" s="18" t="s">
        <v>161</v>
      </c>
      <c r="AU141" s="18" t="s">
        <v>104</v>
      </c>
      <c r="AY141" s="18" t="s">
        <v>160</v>
      </c>
      <c r="BE141" s="105">
        <f t="shared" ref="BE141:BE149" si="9">IF(U141="základní",N141,0)</f>
        <v>0</v>
      </c>
      <c r="BF141" s="105">
        <f t="shared" ref="BF141:BF149" si="10">IF(U141="snížená",N141,0)</f>
        <v>0</v>
      </c>
      <c r="BG141" s="105">
        <f t="shared" ref="BG141:BG149" si="11">IF(U141="zákl. přenesená",N141,0)</f>
        <v>0</v>
      </c>
      <c r="BH141" s="105">
        <f t="shared" ref="BH141:BH149" si="12">IF(U141="sníž. přenesená",N141,0)</f>
        <v>0</v>
      </c>
      <c r="BI141" s="105">
        <f t="shared" ref="BI141:BI149" si="13">IF(U141="nulová",N141,0)</f>
        <v>0</v>
      </c>
      <c r="BJ141" s="18" t="s">
        <v>11</v>
      </c>
      <c r="BK141" s="105">
        <f t="shared" ref="BK141:BK149" si="14">ROUND(L141*K141,0)</f>
        <v>0</v>
      </c>
      <c r="BL141" s="18" t="s">
        <v>165</v>
      </c>
      <c r="BM141" s="18" t="s">
        <v>166</v>
      </c>
    </row>
    <row r="142" spans="2:65" s="1" customFormat="1" ht="25.5" customHeight="1">
      <c r="B142" s="131"/>
      <c r="C142" s="160" t="s">
        <v>104</v>
      </c>
      <c r="D142" s="160" t="s">
        <v>161</v>
      </c>
      <c r="E142" s="161" t="s">
        <v>167</v>
      </c>
      <c r="F142" s="218" t="s">
        <v>168</v>
      </c>
      <c r="G142" s="218"/>
      <c r="H142" s="218"/>
      <c r="I142" s="218"/>
      <c r="J142" s="162" t="s">
        <v>169</v>
      </c>
      <c r="K142" s="163">
        <v>14.381</v>
      </c>
      <c r="L142" s="226">
        <v>0</v>
      </c>
      <c r="M142" s="226"/>
      <c r="N142" s="219">
        <f t="shared" si="5"/>
        <v>0</v>
      </c>
      <c r="O142" s="219"/>
      <c r="P142" s="219"/>
      <c r="Q142" s="219"/>
      <c r="R142" s="134"/>
      <c r="T142" s="164" t="s">
        <v>5</v>
      </c>
      <c r="U142" s="43" t="s">
        <v>43</v>
      </c>
      <c r="V142" s="35"/>
      <c r="W142" s="165">
        <f t="shared" si="6"/>
        <v>0</v>
      </c>
      <c r="X142" s="165">
        <v>0</v>
      </c>
      <c r="Y142" s="165">
        <f t="shared" si="7"/>
        <v>0</v>
      </c>
      <c r="Z142" s="165">
        <v>0</v>
      </c>
      <c r="AA142" s="166">
        <f t="shared" si="8"/>
        <v>0</v>
      </c>
      <c r="AR142" s="18" t="s">
        <v>165</v>
      </c>
      <c r="AT142" s="18" t="s">
        <v>161</v>
      </c>
      <c r="AU142" s="18" t="s">
        <v>104</v>
      </c>
      <c r="AY142" s="18" t="s">
        <v>160</v>
      </c>
      <c r="BE142" s="105">
        <f t="shared" si="9"/>
        <v>0</v>
      </c>
      <c r="BF142" s="105">
        <f t="shared" si="10"/>
        <v>0</v>
      </c>
      <c r="BG142" s="105">
        <f t="shared" si="11"/>
        <v>0</v>
      </c>
      <c r="BH142" s="105">
        <f t="shared" si="12"/>
        <v>0</v>
      </c>
      <c r="BI142" s="105">
        <f t="shared" si="13"/>
        <v>0</v>
      </c>
      <c r="BJ142" s="18" t="s">
        <v>11</v>
      </c>
      <c r="BK142" s="105">
        <f t="shared" si="14"/>
        <v>0</v>
      </c>
      <c r="BL142" s="18" t="s">
        <v>165</v>
      </c>
      <c r="BM142" s="18" t="s">
        <v>170</v>
      </c>
    </row>
    <row r="143" spans="2:65" s="1" customFormat="1" ht="25.5" customHeight="1">
      <c r="B143" s="131"/>
      <c r="C143" s="160" t="s">
        <v>171</v>
      </c>
      <c r="D143" s="160" t="s">
        <v>161</v>
      </c>
      <c r="E143" s="161" t="s">
        <v>172</v>
      </c>
      <c r="F143" s="218" t="s">
        <v>173</v>
      </c>
      <c r="G143" s="218"/>
      <c r="H143" s="218"/>
      <c r="I143" s="218"/>
      <c r="J143" s="162" t="s">
        <v>169</v>
      </c>
      <c r="K143" s="163">
        <v>6.6909999999999998</v>
      </c>
      <c r="L143" s="226">
        <v>0</v>
      </c>
      <c r="M143" s="226"/>
      <c r="N143" s="219">
        <f t="shared" si="5"/>
        <v>0</v>
      </c>
      <c r="O143" s="219"/>
      <c r="P143" s="219"/>
      <c r="Q143" s="219"/>
      <c r="R143" s="134"/>
      <c r="T143" s="164" t="s">
        <v>5</v>
      </c>
      <c r="U143" s="43" t="s">
        <v>43</v>
      </c>
      <c r="V143" s="35"/>
      <c r="W143" s="165">
        <f t="shared" si="6"/>
        <v>0</v>
      </c>
      <c r="X143" s="165">
        <v>0</v>
      </c>
      <c r="Y143" s="165">
        <f t="shared" si="7"/>
        <v>0</v>
      </c>
      <c r="Z143" s="165">
        <v>0</v>
      </c>
      <c r="AA143" s="166">
        <f t="shared" si="8"/>
        <v>0</v>
      </c>
      <c r="AR143" s="18" t="s">
        <v>165</v>
      </c>
      <c r="AT143" s="18" t="s">
        <v>161</v>
      </c>
      <c r="AU143" s="18" t="s">
        <v>104</v>
      </c>
      <c r="AY143" s="18" t="s">
        <v>160</v>
      </c>
      <c r="BE143" s="105">
        <f t="shared" si="9"/>
        <v>0</v>
      </c>
      <c r="BF143" s="105">
        <f t="shared" si="10"/>
        <v>0</v>
      </c>
      <c r="BG143" s="105">
        <f t="shared" si="11"/>
        <v>0</v>
      </c>
      <c r="BH143" s="105">
        <f t="shared" si="12"/>
        <v>0</v>
      </c>
      <c r="BI143" s="105">
        <f t="shared" si="13"/>
        <v>0</v>
      </c>
      <c r="BJ143" s="18" t="s">
        <v>11</v>
      </c>
      <c r="BK143" s="105">
        <f t="shared" si="14"/>
        <v>0</v>
      </c>
      <c r="BL143" s="18" t="s">
        <v>165</v>
      </c>
      <c r="BM143" s="18" t="s">
        <v>174</v>
      </c>
    </row>
    <row r="144" spans="2:65" s="1" customFormat="1" ht="25.5" customHeight="1">
      <c r="B144" s="131"/>
      <c r="C144" s="160" t="s">
        <v>165</v>
      </c>
      <c r="D144" s="160" t="s">
        <v>161</v>
      </c>
      <c r="E144" s="161" t="s">
        <v>175</v>
      </c>
      <c r="F144" s="218" t="s">
        <v>176</v>
      </c>
      <c r="G144" s="218"/>
      <c r="H144" s="218"/>
      <c r="I144" s="218"/>
      <c r="J144" s="162" t="s">
        <v>169</v>
      </c>
      <c r="K144" s="163">
        <v>4.4809999999999999</v>
      </c>
      <c r="L144" s="226">
        <v>0</v>
      </c>
      <c r="M144" s="226"/>
      <c r="N144" s="219">
        <f t="shared" si="5"/>
        <v>0</v>
      </c>
      <c r="O144" s="219"/>
      <c r="P144" s="219"/>
      <c r="Q144" s="219"/>
      <c r="R144" s="134"/>
      <c r="T144" s="164" t="s">
        <v>5</v>
      </c>
      <c r="U144" s="43" t="s">
        <v>43</v>
      </c>
      <c r="V144" s="35"/>
      <c r="W144" s="165">
        <f t="shared" si="6"/>
        <v>0</v>
      </c>
      <c r="X144" s="165">
        <v>0</v>
      </c>
      <c r="Y144" s="165">
        <f t="shared" si="7"/>
        <v>0</v>
      </c>
      <c r="Z144" s="165">
        <v>0</v>
      </c>
      <c r="AA144" s="166">
        <f t="shared" si="8"/>
        <v>0</v>
      </c>
      <c r="AR144" s="18" t="s">
        <v>165</v>
      </c>
      <c r="AT144" s="18" t="s">
        <v>161</v>
      </c>
      <c r="AU144" s="18" t="s">
        <v>104</v>
      </c>
      <c r="AY144" s="18" t="s">
        <v>160</v>
      </c>
      <c r="BE144" s="105">
        <f t="shared" si="9"/>
        <v>0</v>
      </c>
      <c r="BF144" s="105">
        <f t="shared" si="10"/>
        <v>0</v>
      </c>
      <c r="BG144" s="105">
        <f t="shared" si="11"/>
        <v>0</v>
      </c>
      <c r="BH144" s="105">
        <f t="shared" si="12"/>
        <v>0</v>
      </c>
      <c r="BI144" s="105">
        <f t="shared" si="13"/>
        <v>0</v>
      </c>
      <c r="BJ144" s="18" t="s">
        <v>11</v>
      </c>
      <c r="BK144" s="105">
        <f t="shared" si="14"/>
        <v>0</v>
      </c>
      <c r="BL144" s="18" t="s">
        <v>165</v>
      </c>
      <c r="BM144" s="18" t="s">
        <v>177</v>
      </c>
    </row>
    <row r="145" spans="2:65" s="1" customFormat="1" ht="25.5" customHeight="1">
      <c r="B145" s="131"/>
      <c r="C145" s="160" t="s">
        <v>178</v>
      </c>
      <c r="D145" s="160" t="s">
        <v>161</v>
      </c>
      <c r="E145" s="161" t="s">
        <v>179</v>
      </c>
      <c r="F145" s="218" t="s">
        <v>180</v>
      </c>
      <c r="G145" s="218"/>
      <c r="H145" s="218"/>
      <c r="I145" s="218"/>
      <c r="J145" s="162" t="s">
        <v>169</v>
      </c>
      <c r="K145" s="163">
        <v>11.901999999999999</v>
      </c>
      <c r="L145" s="226">
        <v>0</v>
      </c>
      <c r="M145" s="226"/>
      <c r="N145" s="219">
        <f t="shared" si="5"/>
        <v>0</v>
      </c>
      <c r="O145" s="219"/>
      <c r="P145" s="219"/>
      <c r="Q145" s="219"/>
      <c r="R145" s="134"/>
      <c r="T145" s="164" t="s">
        <v>5</v>
      </c>
      <c r="U145" s="43" t="s">
        <v>43</v>
      </c>
      <c r="V145" s="35"/>
      <c r="W145" s="165">
        <f t="shared" si="6"/>
        <v>0</v>
      </c>
      <c r="X145" s="165">
        <v>0</v>
      </c>
      <c r="Y145" s="165">
        <f t="shared" si="7"/>
        <v>0</v>
      </c>
      <c r="Z145" s="165">
        <v>0</v>
      </c>
      <c r="AA145" s="166">
        <f t="shared" si="8"/>
        <v>0</v>
      </c>
      <c r="AR145" s="18" t="s">
        <v>165</v>
      </c>
      <c r="AT145" s="18" t="s">
        <v>161</v>
      </c>
      <c r="AU145" s="18" t="s">
        <v>104</v>
      </c>
      <c r="AY145" s="18" t="s">
        <v>160</v>
      </c>
      <c r="BE145" s="105">
        <f t="shared" si="9"/>
        <v>0</v>
      </c>
      <c r="BF145" s="105">
        <f t="shared" si="10"/>
        <v>0</v>
      </c>
      <c r="BG145" s="105">
        <f t="shared" si="11"/>
        <v>0</v>
      </c>
      <c r="BH145" s="105">
        <f t="shared" si="12"/>
        <v>0</v>
      </c>
      <c r="BI145" s="105">
        <f t="shared" si="13"/>
        <v>0</v>
      </c>
      <c r="BJ145" s="18" t="s">
        <v>11</v>
      </c>
      <c r="BK145" s="105">
        <f t="shared" si="14"/>
        <v>0</v>
      </c>
      <c r="BL145" s="18" t="s">
        <v>165</v>
      </c>
      <c r="BM145" s="18" t="s">
        <v>181</v>
      </c>
    </row>
    <row r="146" spans="2:65" s="1" customFormat="1" ht="38.25" customHeight="1">
      <c r="B146" s="131"/>
      <c r="C146" s="160" t="s">
        <v>182</v>
      </c>
      <c r="D146" s="160" t="s">
        <v>161</v>
      </c>
      <c r="E146" s="161" t="s">
        <v>183</v>
      </c>
      <c r="F146" s="218" t="s">
        <v>184</v>
      </c>
      <c r="G146" s="218"/>
      <c r="H146" s="218"/>
      <c r="I146" s="218"/>
      <c r="J146" s="162" t="s">
        <v>169</v>
      </c>
      <c r="K146" s="163">
        <v>59.51</v>
      </c>
      <c r="L146" s="226">
        <v>0</v>
      </c>
      <c r="M146" s="226"/>
      <c r="N146" s="219">
        <f t="shared" si="5"/>
        <v>0</v>
      </c>
      <c r="O146" s="219"/>
      <c r="P146" s="219"/>
      <c r="Q146" s="219"/>
      <c r="R146" s="134"/>
      <c r="T146" s="164" t="s">
        <v>5</v>
      </c>
      <c r="U146" s="43" t="s">
        <v>43</v>
      </c>
      <c r="V146" s="35"/>
      <c r="W146" s="165">
        <f t="shared" si="6"/>
        <v>0</v>
      </c>
      <c r="X146" s="165">
        <v>0</v>
      </c>
      <c r="Y146" s="165">
        <f t="shared" si="7"/>
        <v>0</v>
      </c>
      <c r="Z146" s="165">
        <v>0</v>
      </c>
      <c r="AA146" s="166">
        <f t="shared" si="8"/>
        <v>0</v>
      </c>
      <c r="AR146" s="18" t="s">
        <v>165</v>
      </c>
      <c r="AT146" s="18" t="s">
        <v>161</v>
      </c>
      <c r="AU146" s="18" t="s">
        <v>104</v>
      </c>
      <c r="AY146" s="18" t="s">
        <v>160</v>
      </c>
      <c r="BE146" s="105">
        <f t="shared" si="9"/>
        <v>0</v>
      </c>
      <c r="BF146" s="105">
        <f t="shared" si="10"/>
        <v>0</v>
      </c>
      <c r="BG146" s="105">
        <f t="shared" si="11"/>
        <v>0</v>
      </c>
      <c r="BH146" s="105">
        <f t="shared" si="12"/>
        <v>0</v>
      </c>
      <c r="BI146" s="105">
        <f t="shared" si="13"/>
        <v>0</v>
      </c>
      <c r="BJ146" s="18" t="s">
        <v>11</v>
      </c>
      <c r="BK146" s="105">
        <f t="shared" si="14"/>
        <v>0</v>
      </c>
      <c r="BL146" s="18" t="s">
        <v>165</v>
      </c>
      <c r="BM146" s="18" t="s">
        <v>185</v>
      </c>
    </row>
    <row r="147" spans="2:65" s="1" customFormat="1" ht="25.5" customHeight="1">
      <c r="B147" s="131"/>
      <c r="C147" s="160" t="s">
        <v>186</v>
      </c>
      <c r="D147" s="160" t="s">
        <v>161</v>
      </c>
      <c r="E147" s="161" t="s">
        <v>187</v>
      </c>
      <c r="F147" s="218" t="s">
        <v>188</v>
      </c>
      <c r="G147" s="218"/>
      <c r="H147" s="218"/>
      <c r="I147" s="218"/>
      <c r="J147" s="162" t="s">
        <v>189</v>
      </c>
      <c r="K147" s="163">
        <v>21.423999999999999</v>
      </c>
      <c r="L147" s="226">
        <v>0</v>
      </c>
      <c r="M147" s="226"/>
      <c r="N147" s="219">
        <f t="shared" si="5"/>
        <v>0</v>
      </c>
      <c r="O147" s="219"/>
      <c r="P147" s="219"/>
      <c r="Q147" s="219"/>
      <c r="R147" s="134"/>
      <c r="T147" s="164" t="s">
        <v>5</v>
      </c>
      <c r="U147" s="43" t="s">
        <v>43</v>
      </c>
      <c r="V147" s="35"/>
      <c r="W147" s="165">
        <f t="shared" si="6"/>
        <v>0</v>
      </c>
      <c r="X147" s="165">
        <v>0</v>
      </c>
      <c r="Y147" s="165">
        <f t="shared" si="7"/>
        <v>0</v>
      </c>
      <c r="Z147" s="165">
        <v>0</v>
      </c>
      <c r="AA147" s="166">
        <f t="shared" si="8"/>
        <v>0</v>
      </c>
      <c r="AR147" s="18" t="s">
        <v>165</v>
      </c>
      <c r="AT147" s="18" t="s">
        <v>161</v>
      </c>
      <c r="AU147" s="18" t="s">
        <v>104</v>
      </c>
      <c r="AY147" s="18" t="s">
        <v>160</v>
      </c>
      <c r="BE147" s="105">
        <f t="shared" si="9"/>
        <v>0</v>
      </c>
      <c r="BF147" s="105">
        <f t="shared" si="10"/>
        <v>0</v>
      </c>
      <c r="BG147" s="105">
        <f t="shared" si="11"/>
        <v>0</v>
      </c>
      <c r="BH147" s="105">
        <f t="shared" si="12"/>
        <v>0</v>
      </c>
      <c r="BI147" s="105">
        <f t="shared" si="13"/>
        <v>0</v>
      </c>
      <c r="BJ147" s="18" t="s">
        <v>11</v>
      </c>
      <c r="BK147" s="105">
        <f t="shared" si="14"/>
        <v>0</v>
      </c>
      <c r="BL147" s="18" t="s">
        <v>165</v>
      </c>
      <c r="BM147" s="18" t="s">
        <v>190</v>
      </c>
    </row>
    <row r="148" spans="2:65" s="1" customFormat="1" ht="25.5" customHeight="1">
      <c r="B148" s="131"/>
      <c r="C148" s="160" t="s">
        <v>191</v>
      </c>
      <c r="D148" s="160" t="s">
        <v>161</v>
      </c>
      <c r="E148" s="161" t="s">
        <v>192</v>
      </c>
      <c r="F148" s="218" t="s">
        <v>193</v>
      </c>
      <c r="G148" s="218"/>
      <c r="H148" s="218"/>
      <c r="I148" s="218"/>
      <c r="J148" s="162" t="s">
        <v>169</v>
      </c>
      <c r="K148" s="163">
        <v>2.4790000000000001</v>
      </c>
      <c r="L148" s="226">
        <v>0</v>
      </c>
      <c r="M148" s="226"/>
      <c r="N148" s="219">
        <f t="shared" si="5"/>
        <v>0</v>
      </c>
      <c r="O148" s="219"/>
      <c r="P148" s="219"/>
      <c r="Q148" s="219"/>
      <c r="R148" s="134"/>
      <c r="T148" s="164" t="s">
        <v>5</v>
      </c>
      <c r="U148" s="43" t="s">
        <v>43</v>
      </c>
      <c r="V148" s="35"/>
      <c r="W148" s="165">
        <f t="shared" si="6"/>
        <v>0</v>
      </c>
      <c r="X148" s="165">
        <v>0</v>
      </c>
      <c r="Y148" s="165">
        <f t="shared" si="7"/>
        <v>0</v>
      </c>
      <c r="Z148" s="165">
        <v>0</v>
      </c>
      <c r="AA148" s="166">
        <f t="shared" si="8"/>
        <v>0</v>
      </c>
      <c r="AR148" s="18" t="s">
        <v>165</v>
      </c>
      <c r="AT148" s="18" t="s">
        <v>161</v>
      </c>
      <c r="AU148" s="18" t="s">
        <v>104</v>
      </c>
      <c r="AY148" s="18" t="s">
        <v>160</v>
      </c>
      <c r="BE148" s="105">
        <f t="shared" si="9"/>
        <v>0</v>
      </c>
      <c r="BF148" s="105">
        <f t="shared" si="10"/>
        <v>0</v>
      </c>
      <c r="BG148" s="105">
        <f t="shared" si="11"/>
        <v>0</v>
      </c>
      <c r="BH148" s="105">
        <f t="shared" si="12"/>
        <v>0</v>
      </c>
      <c r="BI148" s="105">
        <f t="shared" si="13"/>
        <v>0</v>
      </c>
      <c r="BJ148" s="18" t="s">
        <v>11</v>
      </c>
      <c r="BK148" s="105">
        <f t="shared" si="14"/>
        <v>0</v>
      </c>
      <c r="BL148" s="18" t="s">
        <v>165</v>
      </c>
      <c r="BM148" s="18" t="s">
        <v>194</v>
      </c>
    </row>
    <row r="149" spans="2:65" s="1" customFormat="1" ht="25.5" customHeight="1">
      <c r="B149" s="131"/>
      <c r="C149" s="160" t="s">
        <v>195</v>
      </c>
      <c r="D149" s="160" t="s">
        <v>161</v>
      </c>
      <c r="E149" s="161" t="s">
        <v>196</v>
      </c>
      <c r="F149" s="218" t="s">
        <v>197</v>
      </c>
      <c r="G149" s="218"/>
      <c r="H149" s="218"/>
      <c r="I149" s="218"/>
      <c r="J149" s="162" t="s">
        <v>164</v>
      </c>
      <c r="K149" s="163">
        <v>65.174999999999997</v>
      </c>
      <c r="L149" s="226">
        <v>0</v>
      </c>
      <c r="M149" s="226"/>
      <c r="N149" s="219">
        <f t="shared" si="5"/>
        <v>0</v>
      </c>
      <c r="O149" s="219"/>
      <c r="P149" s="219"/>
      <c r="Q149" s="219"/>
      <c r="R149" s="134"/>
      <c r="T149" s="164" t="s">
        <v>5</v>
      </c>
      <c r="U149" s="43" t="s">
        <v>43</v>
      </c>
      <c r="V149" s="35"/>
      <c r="W149" s="165">
        <f t="shared" si="6"/>
        <v>0</v>
      </c>
      <c r="X149" s="165">
        <v>0</v>
      </c>
      <c r="Y149" s="165">
        <f t="shared" si="7"/>
        <v>0</v>
      </c>
      <c r="Z149" s="165">
        <v>0</v>
      </c>
      <c r="AA149" s="166">
        <f t="shared" si="8"/>
        <v>0</v>
      </c>
      <c r="AR149" s="18" t="s">
        <v>165</v>
      </c>
      <c r="AT149" s="18" t="s">
        <v>161</v>
      </c>
      <c r="AU149" s="18" t="s">
        <v>104</v>
      </c>
      <c r="AY149" s="18" t="s">
        <v>160</v>
      </c>
      <c r="BE149" s="105">
        <f t="shared" si="9"/>
        <v>0</v>
      </c>
      <c r="BF149" s="105">
        <f t="shared" si="10"/>
        <v>0</v>
      </c>
      <c r="BG149" s="105">
        <f t="shared" si="11"/>
        <v>0</v>
      </c>
      <c r="BH149" s="105">
        <f t="shared" si="12"/>
        <v>0</v>
      </c>
      <c r="BI149" s="105">
        <f t="shared" si="13"/>
        <v>0</v>
      </c>
      <c r="BJ149" s="18" t="s">
        <v>11</v>
      </c>
      <c r="BK149" s="105">
        <f t="shared" si="14"/>
        <v>0</v>
      </c>
      <c r="BL149" s="18" t="s">
        <v>165</v>
      </c>
      <c r="BM149" s="18" t="s">
        <v>198</v>
      </c>
    </row>
    <row r="150" spans="2:65" s="9" customFormat="1" ht="29.85" customHeight="1">
      <c r="B150" s="149"/>
      <c r="C150" s="150"/>
      <c r="D150" s="159" t="s">
        <v>116</v>
      </c>
      <c r="E150" s="159"/>
      <c r="F150" s="159"/>
      <c r="G150" s="159"/>
      <c r="H150" s="159"/>
      <c r="I150" s="159"/>
      <c r="J150" s="159"/>
      <c r="K150" s="159"/>
      <c r="L150" s="159"/>
      <c r="M150" s="159"/>
      <c r="N150" s="220">
        <f>BK150</f>
        <v>0</v>
      </c>
      <c r="O150" s="221"/>
      <c r="P150" s="221"/>
      <c r="Q150" s="221"/>
      <c r="R150" s="152"/>
      <c r="T150" s="153"/>
      <c r="U150" s="150"/>
      <c r="V150" s="150"/>
      <c r="W150" s="154">
        <f>SUM(W151:W157)</f>
        <v>0</v>
      </c>
      <c r="X150" s="150"/>
      <c r="Y150" s="154">
        <f>SUM(Y151:Y157)</f>
        <v>3.3028060000000004</v>
      </c>
      <c r="Z150" s="150"/>
      <c r="AA150" s="155">
        <f>SUM(AA151:AA157)</f>
        <v>0</v>
      </c>
      <c r="AR150" s="156" t="s">
        <v>11</v>
      </c>
      <c r="AT150" s="157" t="s">
        <v>77</v>
      </c>
      <c r="AU150" s="157" t="s">
        <v>11</v>
      </c>
      <c r="AY150" s="156" t="s">
        <v>160</v>
      </c>
      <c r="BK150" s="158">
        <f>SUM(BK151:BK157)</f>
        <v>0</v>
      </c>
    </row>
    <row r="151" spans="2:65" s="1" customFormat="1" ht="38.25" customHeight="1">
      <c r="B151" s="131"/>
      <c r="C151" s="160" t="s">
        <v>199</v>
      </c>
      <c r="D151" s="160" t="s">
        <v>161</v>
      </c>
      <c r="E151" s="161" t="s">
        <v>200</v>
      </c>
      <c r="F151" s="218" t="s">
        <v>201</v>
      </c>
      <c r="G151" s="218"/>
      <c r="H151" s="218"/>
      <c r="I151" s="218"/>
      <c r="J151" s="162" t="s">
        <v>202</v>
      </c>
      <c r="K151" s="163">
        <v>8.5</v>
      </c>
      <c r="L151" s="226">
        <v>0</v>
      </c>
      <c r="M151" s="226"/>
      <c r="N151" s="219">
        <f t="shared" ref="N151:N157" si="15">ROUND(L151*K151,0)</f>
        <v>0</v>
      </c>
      <c r="O151" s="219"/>
      <c r="P151" s="219"/>
      <c r="Q151" s="219"/>
      <c r="R151" s="134"/>
      <c r="T151" s="164" t="s">
        <v>5</v>
      </c>
      <c r="U151" s="43" t="s">
        <v>43</v>
      </c>
      <c r="V151" s="35"/>
      <c r="W151" s="165">
        <f t="shared" ref="W151:W157" si="16">V151*K151</f>
        <v>0</v>
      </c>
      <c r="X151" s="165">
        <v>0.22656999999999999</v>
      </c>
      <c r="Y151" s="165">
        <f t="shared" ref="Y151:Y157" si="17">X151*K151</f>
        <v>1.925845</v>
      </c>
      <c r="Z151" s="165">
        <v>0</v>
      </c>
      <c r="AA151" s="166">
        <f t="shared" ref="AA151:AA157" si="18">Z151*K151</f>
        <v>0</v>
      </c>
      <c r="AR151" s="18" t="s">
        <v>165</v>
      </c>
      <c r="AT151" s="18" t="s">
        <v>161</v>
      </c>
      <c r="AU151" s="18" t="s">
        <v>104</v>
      </c>
      <c r="AY151" s="18" t="s">
        <v>160</v>
      </c>
      <c r="BE151" s="105">
        <f t="shared" ref="BE151:BE157" si="19">IF(U151="základní",N151,0)</f>
        <v>0</v>
      </c>
      <c r="BF151" s="105">
        <f t="shared" ref="BF151:BF157" si="20">IF(U151="snížená",N151,0)</f>
        <v>0</v>
      </c>
      <c r="BG151" s="105">
        <f t="shared" ref="BG151:BG157" si="21">IF(U151="zákl. přenesená",N151,0)</f>
        <v>0</v>
      </c>
      <c r="BH151" s="105">
        <f t="shared" ref="BH151:BH157" si="22">IF(U151="sníž. přenesená",N151,0)</f>
        <v>0</v>
      </c>
      <c r="BI151" s="105">
        <f t="shared" ref="BI151:BI157" si="23">IF(U151="nulová",N151,0)</f>
        <v>0</v>
      </c>
      <c r="BJ151" s="18" t="s">
        <v>11</v>
      </c>
      <c r="BK151" s="105">
        <f t="shared" ref="BK151:BK157" si="24">ROUND(L151*K151,0)</f>
        <v>0</v>
      </c>
      <c r="BL151" s="18" t="s">
        <v>165</v>
      </c>
      <c r="BM151" s="18" t="s">
        <v>203</v>
      </c>
    </row>
    <row r="152" spans="2:65" s="1" customFormat="1" ht="16.5" customHeight="1">
      <c r="B152" s="131"/>
      <c r="C152" s="160" t="s">
        <v>204</v>
      </c>
      <c r="D152" s="160" t="s">
        <v>161</v>
      </c>
      <c r="E152" s="161" t="s">
        <v>205</v>
      </c>
      <c r="F152" s="218" t="s">
        <v>206</v>
      </c>
      <c r="G152" s="218"/>
      <c r="H152" s="218"/>
      <c r="I152" s="218"/>
      <c r="J152" s="162" t="s">
        <v>207</v>
      </c>
      <c r="K152" s="163">
        <v>1</v>
      </c>
      <c r="L152" s="226">
        <v>0</v>
      </c>
      <c r="M152" s="226"/>
      <c r="N152" s="219">
        <f t="shared" si="15"/>
        <v>0</v>
      </c>
      <c r="O152" s="219"/>
      <c r="P152" s="219"/>
      <c r="Q152" s="219"/>
      <c r="R152" s="134"/>
      <c r="T152" s="164" t="s">
        <v>5</v>
      </c>
      <c r="U152" s="43" t="s">
        <v>43</v>
      </c>
      <c r="V152" s="35"/>
      <c r="W152" s="165">
        <f t="shared" si="16"/>
        <v>0</v>
      </c>
      <c r="X152" s="165">
        <v>0</v>
      </c>
      <c r="Y152" s="165">
        <f t="shared" si="17"/>
        <v>0</v>
      </c>
      <c r="Z152" s="165">
        <v>0</v>
      </c>
      <c r="AA152" s="166">
        <f t="shared" si="18"/>
        <v>0</v>
      </c>
      <c r="AR152" s="18" t="s">
        <v>165</v>
      </c>
      <c r="AT152" s="18" t="s">
        <v>161</v>
      </c>
      <c r="AU152" s="18" t="s">
        <v>104</v>
      </c>
      <c r="AY152" s="18" t="s">
        <v>160</v>
      </c>
      <c r="BE152" s="105">
        <f t="shared" si="19"/>
        <v>0</v>
      </c>
      <c r="BF152" s="105">
        <f t="shared" si="20"/>
        <v>0</v>
      </c>
      <c r="BG152" s="105">
        <f t="shared" si="21"/>
        <v>0</v>
      </c>
      <c r="BH152" s="105">
        <f t="shared" si="22"/>
        <v>0</v>
      </c>
      <c r="BI152" s="105">
        <f t="shared" si="23"/>
        <v>0</v>
      </c>
      <c r="BJ152" s="18" t="s">
        <v>11</v>
      </c>
      <c r="BK152" s="105">
        <f t="shared" si="24"/>
        <v>0</v>
      </c>
      <c r="BL152" s="18" t="s">
        <v>165</v>
      </c>
      <c r="BM152" s="18" t="s">
        <v>208</v>
      </c>
    </row>
    <row r="153" spans="2:65" s="1" customFormat="1" ht="25.5" customHeight="1">
      <c r="B153" s="131"/>
      <c r="C153" s="160" t="s">
        <v>209</v>
      </c>
      <c r="D153" s="160" t="s">
        <v>161</v>
      </c>
      <c r="E153" s="161" t="s">
        <v>210</v>
      </c>
      <c r="F153" s="218" t="s">
        <v>211</v>
      </c>
      <c r="G153" s="218"/>
      <c r="H153" s="218"/>
      <c r="I153" s="218"/>
      <c r="J153" s="162" t="s">
        <v>169</v>
      </c>
      <c r="K153" s="163">
        <v>0.32600000000000001</v>
      </c>
      <c r="L153" s="226">
        <v>0</v>
      </c>
      <c r="M153" s="226"/>
      <c r="N153" s="219">
        <f t="shared" si="15"/>
        <v>0</v>
      </c>
      <c r="O153" s="219"/>
      <c r="P153" s="219"/>
      <c r="Q153" s="219"/>
      <c r="R153" s="134"/>
      <c r="T153" s="164" t="s">
        <v>5</v>
      </c>
      <c r="U153" s="43" t="s">
        <v>43</v>
      </c>
      <c r="V153" s="35"/>
      <c r="W153" s="165">
        <f t="shared" si="16"/>
        <v>0</v>
      </c>
      <c r="X153" s="165">
        <v>2.16</v>
      </c>
      <c r="Y153" s="165">
        <f t="shared" si="17"/>
        <v>0.70416000000000012</v>
      </c>
      <c r="Z153" s="165">
        <v>0</v>
      </c>
      <c r="AA153" s="166">
        <f t="shared" si="18"/>
        <v>0</v>
      </c>
      <c r="AR153" s="18" t="s">
        <v>165</v>
      </c>
      <c r="AT153" s="18" t="s">
        <v>161</v>
      </c>
      <c r="AU153" s="18" t="s">
        <v>104</v>
      </c>
      <c r="AY153" s="18" t="s">
        <v>160</v>
      </c>
      <c r="BE153" s="105">
        <f t="shared" si="19"/>
        <v>0</v>
      </c>
      <c r="BF153" s="105">
        <f t="shared" si="20"/>
        <v>0</v>
      </c>
      <c r="BG153" s="105">
        <f t="shared" si="21"/>
        <v>0</v>
      </c>
      <c r="BH153" s="105">
        <f t="shared" si="22"/>
        <v>0</v>
      </c>
      <c r="BI153" s="105">
        <f t="shared" si="23"/>
        <v>0</v>
      </c>
      <c r="BJ153" s="18" t="s">
        <v>11</v>
      </c>
      <c r="BK153" s="105">
        <f t="shared" si="24"/>
        <v>0</v>
      </c>
      <c r="BL153" s="18" t="s">
        <v>165</v>
      </c>
      <c r="BM153" s="18" t="s">
        <v>212</v>
      </c>
    </row>
    <row r="154" spans="2:65" s="1" customFormat="1" ht="25.5" customHeight="1">
      <c r="B154" s="131"/>
      <c r="C154" s="160" t="s">
        <v>213</v>
      </c>
      <c r="D154" s="160" t="s">
        <v>161</v>
      </c>
      <c r="E154" s="161" t="s">
        <v>214</v>
      </c>
      <c r="F154" s="218" t="s">
        <v>215</v>
      </c>
      <c r="G154" s="218"/>
      <c r="H154" s="218"/>
      <c r="I154" s="218"/>
      <c r="J154" s="162" t="s">
        <v>169</v>
      </c>
      <c r="K154" s="163">
        <v>0.26300000000000001</v>
      </c>
      <c r="L154" s="226">
        <v>0</v>
      </c>
      <c r="M154" s="226"/>
      <c r="N154" s="219">
        <f t="shared" si="15"/>
        <v>0</v>
      </c>
      <c r="O154" s="219"/>
      <c r="P154" s="219"/>
      <c r="Q154" s="219"/>
      <c r="R154" s="134"/>
      <c r="T154" s="164" t="s">
        <v>5</v>
      </c>
      <c r="U154" s="43" t="s">
        <v>43</v>
      </c>
      <c r="V154" s="35"/>
      <c r="W154" s="165">
        <f t="shared" si="16"/>
        <v>0</v>
      </c>
      <c r="X154" s="165">
        <v>2.45329</v>
      </c>
      <c r="Y154" s="165">
        <f t="shared" si="17"/>
        <v>0.64521527000000001</v>
      </c>
      <c r="Z154" s="165">
        <v>0</v>
      </c>
      <c r="AA154" s="166">
        <f t="shared" si="18"/>
        <v>0</v>
      </c>
      <c r="AR154" s="18" t="s">
        <v>165</v>
      </c>
      <c r="AT154" s="18" t="s">
        <v>161</v>
      </c>
      <c r="AU154" s="18" t="s">
        <v>104</v>
      </c>
      <c r="AY154" s="18" t="s">
        <v>160</v>
      </c>
      <c r="BE154" s="105">
        <f t="shared" si="19"/>
        <v>0</v>
      </c>
      <c r="BF154" s="105">
        <f t="shared" si="20"/>
        <v>0</v>
      </c>
      <c r="BG154" s="105">
        <f t="shared" si="21"/>
        <v>0</v>
      </c>
      <c r="BH154" s="105">
        <f t="shared" si="22"/>
        <v>0</v>
      </c>
      <c r="BI154" s="105">
        <f t="shared" si="23"/>
        <v>0</v>
      </c>
      <c r="BJ154" s="18" t="s">
        <v>11</v>
      </c>
      <c r="BK154" s="105">
        <f t="shared" si="24"/>
        <v>0</v>
      </c>
      <c r="BL154" s="18" t="s">
        <v>165</v>
      </c>
      <c r="BM154" s="18" t="s">
        <v>216</v>
      </c>
    </row>
    <row r="155" spans="2:65" s="1" customFormat="1" ht="16.5" customHeight="1">
      <c r="B155" s="131"/>
      <c r="C155" s="160" t="s">
        <v>217</v>
      </c>
      <c r="D155" s="160" t="s">
        <v>161</v>
      </c>
      <c r="E155" s="161" t="s">
        <v>218</v>
      </c>
      <c r="F155" s="218" t="s">
        <v>219</v>
      </c>
      <c r="G155" s="218"/>
      <c r="H155" s="218"/>
      <c r="I155" s="218"/>
      <c r="J155" s="162" t="s">
        <v>164</v>
      </c>
      <c r="K155" s="163">
        <v>0.79500000000000004</v>
      </c>
      <c r="L155" s="226">
        <v>0</v>
      </c>
      <c r="M155" s="226"/>
      <c r="N155" s="219">
        <f t="shared" si="15"/>
        <v>0</v>
      </c>
      <c r="O155" s="219"/>
      <c r="P155" s="219"/>
      <c r="Q155" s="219"/>
      <c r="R155" s="134"/>
      <c r="T155" s="164" t="s">
        <v>5</v>
      </c>
      <c r="U155" s="43" t="s">
        <v>43</v>
      </c>
      <c r="V155" s="35"/>
      <c r="W155" s="165">
        <f t="shared" si="16"/>
        <v>0</v>
      </c>
      <c r="X155" s="165">
        <v>2.47E-3</v>
      </c>
      <c r="Y155" s="165">
        <f t="shared" si="17"/>
        <v>1.9636499999999999E-3</v>
      </c>
      <c r="Z155" s="165">
        <v>0</v>
      </c>
      <c r="AA155" s="166">
        <f t="shared" si="18"/>
        <v>0</v>
      </c>
      <c r="AR155" s="18" t="s">
        <v>165</v>
      </c>
      <c r="AT155" s="18" t="s">
        <v>161</v>
      </c>
      <c r="AU155" s="18" t="s">
        <v>104</v>
      </c>
      <c r="AY155" s="18" t="s">
        <v>160</v>
      </c>
      <c r="BE155" s="105">
        <f t="shared" si="19"/>
        <v>0</v>
      </c>
      <c r="BF155" s="105">
        <f t="shared" si="20"/>
        <v>0</v>
      </c>
      <c r="BG155" s="105">
        <f t="shared" si="21"/>
        <v>0</v>
      </c>
      <c r="BH155" s="105">
        <f t="shared" si="22"/>
        <v>0</v>
      </c>
      <c r="BI155" s="105">
        <f t="shared" si="23"/>
        <v>0</v>
      </c>
      <c r="BJ155" s="18" t="s">
        <v>11</v>
      </c>
      <c r="BK155" s="105">
        <f t="shared" si="24"/>
        <v>0</v>
      </c>
      <c r="BL155" s="18" t="s">
        <v>165</v>
      </c>
      <c r="BM155" s="18" t="s">
        <v>220</v>
      </c>
    </row>
    <row r="156" spans="2:65" s="1" customFormat="1" ht="16.5" customHeight="1">
      <c r="B156" s="131"/>
      <c r="C156" s="160" t="s">
        <v>12</v>
      </c>
      <c r="D156" s="160" t="s">
        <v>161</v>
      </c>
      <c r="E156" s="161" t="s">
        <v>221</v>
      </c>
      <c r="F156" s="218" t="s">
        <v>222</v>
      </c>
      <c r="G156" s="218"/>
      <c r="H156" s="218"/>
      <c r="I156" s="218"/>
      <c r="J156" s="162" t="s">
        <v>164</v>
      </c>
      <c r="K156" s="163">
        <v>0.79500000000000004</v>
      </c>
      <c r="L156" s="226">
        <v>0</v>
      </c>
      <c r="M156" s="226"/>
      <c r="N156" s="219">
        <f t="shared" si="15"/>
        <v>0</v>
      </c>
      <c r="O156" s="219"/>
      <c r="P156" s="219"/>
      <c r="Q156" s="219"/>
      <c r="R156" s="134"/>
      <c r="T156" s="164" t="s">
        <v>5</v>
      </c>
      <c r="U156" s="43" t="s">
        <v>43</v>
      </c>
      <c r="V156" s="35"/>
      <c r="W156" s="165">
        <f t="shared" si="16"/>
        <v>0</v>
      </c>
      <c r="X156" s="165">
        <v>0</v>
      </c>
      <c r="Y156" s="165">
        <f t="shared" si="17"/>
        <v>0</v>
      </c>
      <c r="Z156" s="165">
        <v>0</v>
      </c>
      <c r="AA156" s="166">
        <f t="shared" si="18"/>
        <v>0</v>
      </c>
      <c r="AR156" s="18" t="s">
        <v>165</v>
      </c>
      <c r="AT156" s="18" t="s">
        <v>161</v>
      </c>
      <c r="AU156" s="18" t="s">
        <v>104</v>
      </c>
      <c r="AY156" s="18" t="s">
        <v>160</v>
      </c>
      <c r="BE156" s="105">
        <f t="shared" si="19"/>
        <v>0</v>
      </c>
      <c r="BF156" s="105">
        <f t="shared" si="20"/>
        <v>0</v>
      </c>
      <c r="BG156" s="105">
        <f t="shared" si="21"/>
        <v>0</v>
      </c>
      <c r="BH156" s="105">
        <f t="shared" si="22"/>
        <v>0</v>
      </c>
      <c r="BI156" s="105">
        <f t="shared" si="23"/>
        <v>0</v>
      </c>
      <c r="BJ156" s="18" t="s">
        <v>11</v>
      </c>
      <c r="BK156" s="105">
        <f t="shared" si="24"/>
        <v>0</v>
      </c>
      <c r="BL156" s="18" t="s">
        <v>165</v>
      </c>
      <c r="BM156" s="18" t="s">
        <v>223</v>
      </c>
    </row>
    <row r="157" spans="2:65" s="1" customFormat="1" ht="25.5" customHeight="1">
      <c r="B157" s="131"/>
      <c r="C157" s="160" t="s">
        <v>224</v>
      </c>
      <c r="D157" s="160" t="s">
        <v>161</v>
      </c>
      <c r="E157" s="161" t="s">
        <v>225</v>
      </c>
      <c r="F157" s="218" t="s">
        <v>226</v>
      </c>
      <c r="G157" s="218"/>
      <c r="H157" s="218"/>
      <c r="I157" s="218"/>
      <c r="J157" s="162" t="s">
        <v>189</v>
      </c>
      <c r="K157" s="163">
        <v>2.1999999999999999E-2</v>
      </c>
      <c r="L157" s="226">
        <v>0</v>
      </c>
      <c r="M157" s="226"/>
      <c r="N157" s="219">
        <f t="shared" si="15"/>
        <v>0</v>
      </c>
      <c r="O157" s="219"/>
      <c r="P157" s="219"/>
      <c r="Q157" s="219"/>
      <c r="R157" s="134"/>
      <c r="T157" s="164" t="s">
        <v>5</v>
      </c>
      <c r="U157" s="43" t="s">
        <v>43</v>
      </c>
      <c r="V157" s="35"/>
      <c r="W157" s="165">
        <f t="shared" si="16"/>
        <v>0</v>
      </c>
      <c r="X157" s="165">
        <v>1.1646399999999999</v>
      </c>
      <c r="Y157" s="165">
        <f t="shared" si="17"/>
        <v>2.5622079999999995E-2</v>
      </c>
      <c r="Z157" s="165">
        <v>0</v>
      </c>
      <c r="AA157" s="166">
        <f t="shared" si="18"/>
        <v>0</v>
      </c>
      <c r="AR157" s="18" t="s">
        <v>165</v>
      </c>
      <c r="AT157" s="18" t="s">
        <v>161</v>
      </c>
      <c r="AU157" s="18" t="s">
        <v>104</v>
      </c>
      <c r="AY157" s="18" t="s">
        <v>160</v>
      </c>
      <c r="BE157" s="105">
        <f t="shared" si="19"/>
        <v>0</v>
      </c>
      <c r="BF157" s="105">
        <f t="shared" si="20"/>
        <v>0</v>
      </c>
      <c r="BG157" s="105">
        <f t="shared" si="21"/>
        <v>0</v>
      </c>
      <c r="BH157" s="105">
        <f t="shared" si="22"/>
        <v>0</v>
      </c>
      <c r="BI157" s="105">
        <f t="shared" si="23"/>
        <v>0</v>
      </c>
      <c r="BJ157" s="18" t="s">
        <v>11</v>
      </c>
      <c r="BK157" s="105">
        <f t="shared" si="24"/>
        <v>0</v>
      </c>
      <c r="BL157" s="18" t="s">
        <v>165</v>
      </c>
      <c r="BM157" s="18" t="s">
        <v>227</v>
      </c>
    </row>
    <row r="158" spans="2:65" s="9" customFormat="1" ht="29.85" customHeight="1">
      <c r="B158" s="149"/>
      <c r="C158" s="150"/>
      <c r="D158" s="159" t="s">
        <v>117</v>
      </c>
      <c r="E158" s="159"/>
      <c r="F158" s="159"/>
      <c r="G158" s="159"/>
      <c r="H158" s="159"/>
      <c r="I158" s="159"/>
      <c r="J158" s="159"/>
      <c r="K158" s="159"/>
      <c r="L158" s="159"/>
      <c r="M158" s="159"/>
      <c r="N158" s="220">
        <f>BK158</f>
        <v>0</v>
      </c>
      <c r="O158" s="221"/>
      <c r="P158" s="221"/>
      <c r="Q158" s="221"/>
      <c r="R158" s="152"/>
      <c r="T158" s="153"/>
      <c r="U158" s="150"/>
      <c r="V158" s="150"/>
      <c r="W158" s="154">
        <f>SUM(W159:W164)</f>
        <v>0</v>
      </c>
      <c r="X158" s="150"/>
      <c r="Y158" s="154">
        <f>SUM(Y159:Y164)</f>
        <v>4.70755269</v>
      </c>
      <c r="Z158" s="150"/>
      <c r="AA158" s="155">
        <f>SUM(AA159:AA164)</f>
        <v>0</v>
      </c>
      <c r="AR158" s="156" t="s">
        <v>11</v>
      </c>
      <c r="AT158" s="157" t="s">
        <v>77</v>
      </c>
      <c r="AU158" s="157" t="s">
        <v>11</v>
      </c>
      <c r="AY158" s="156" t="s">
        <v>160</v>
      </c>
      <c r="BK158" s="158">
        <f>SUM(BK159:BK164)</f>
        <v>0</v>
      </c>
    </row>
    <row r="159" spans="2:65" s="1" customFormat="1" ht="38.25" customHeight="1">
      <c r="B159" s="131"/>
      <c r="C159" s="160" t="s">
        <v>228</v>
      </c>
      <c r="D159" s="160" t="s">
        <v>161</v>
      </c>
      <c r="E159" s="161" t="s">
        <v>229</v>
      </c>
      <c r="F159" s="218" t="s">
        <v>230</v>
      </c>
      <c r="G159" s="218"/>
      <c r="H159" s="218"/>
      <c r="I159" s="218"/>
      <c r="J159" s="162" t="s">
        <v>207</v>
      </c>
      <c r="K159" s="163">
        <v>2</v>
      </c>
      <c r="L159" s="226">
        <v>0</v>
      </c>
      <c r="M159" s="226"/>
      <c r="N159" s="219">
        <f t="shared" ref="N159:N164" si="25">ROUND(L159*K159,0)</f>
        <v>0</v>
      </c>
      <c r="O159" s="219"/>
      <c r="P159" s="219"/>
      <c r="Q159" s="219"/>
      <c r="R159" s="134"/>
      <c r="T159" s="164" t="s">
        <v>5</v>
      </c>
      <c r="U159" s="43" t="s">
        <v>43</v>
      </c>
      <c r="V159" s="35"/>
      <c r="W159" s="165">
        <f t="shared" ref="W159:W164" si="26">V159*K159</f>
        <v>0</v>
      </c>
      <c r="X159" s="165">
        <v>4.8430000000000001E-2</v>
      </c>
      <c r="Y159" s="165">
        <f t="shared" ref="Y159:Y164" si="27">X159*K159</f>
        <v>9.6860000000000002E-2</v>
      </c>
      <c r="Z159" s="165">
        <v>0</v>
      </c>
      <c r="AA159" s="166">
        <f t="shared" ref="AA159:AA164" si="28">Z159*K159</f>
        <v>0</v>
      </c>
      <c r="AR159" s="18" t="s">
        <v>165</v>
      </c>
      <c r="AT159" s="18" t="s">
        <v>161</v>
      </c>
      <c r="AU159" s="18" t="s">
        <v>104</v>
      </c>
      <c r="AY159" s="18" t="s">
        <v>160</v>
      </c>
      <c r="BE159" s="105">
        <f t="shared" ref="BE159:BE164" si="29">IF(U159="základní",N159,0)</f>
        <v>0</v>
      </c>
      <c r="BF159" s="105">
        <f t="shared" ref="BF159:BF164" si="30">IF(U159="snížená",N159,0)</f>
        <v>0</v>
      </c>
      <c r="BG159" s="105">
        <f t="shared" ref="BG159:BG164" si="31">IF(U159="zákl. přenesená",N159,0)</f>
        <v>0</v>
      </c>
      <c r="BH159" s="105">
        <f t="shared" ref="BH159:BH164" si="32">IF(U159="sníž. přenesená",N159,0)</f>
        <v>0</v>
      </c>
      <c r="BI159" s="105">
        <f t="shared" ref="BI159:BI164" si="33">IF(U159="nulová",N159,0)</f>
        <v>0</v>
      </c>
      <c r="BJ159" s="18" t="s">
        <v>11</v>
      </c>
      <c r="BK159" s="105">
        <f t="shared" ref="BK159:BK164" si="34">ROUND(L159*K159,0)</f>
        <v>0</v>
      </c>
      <c r="BL159" s="18" t="s">
        <v>165</v>
      </c>
      <c r="BM159" s="18" t="s">
        <v>231</v>
      </c>
    </row>
    <row r="160" spans="2:65" s="1" customFormat="1" ht="25.5" customHeight="1">
      <c r="B160" s="131"/>
      <c r="C160" s="160" t="s">
        <v>232</v>
      </c>
      <c r="D160" s="160" t="s">
        <v>161</v>
      </c>
      <c r="E160" s="161" t="s">
        <v>233</v>
      </c>
      <c r="F160" s="218" t="s">
        <v>234</v>
      </c>
      <c r="G160" s="218"/>
      <c r="H160" s="218"/>
      <c r="I160" s="218"/>
      <c r="J160" s="162" t="s">
        <v>169</v>
      </c>
      <c r="K160" s="163">
        <v>1.6259999999999999</v>
      </c>
      <c r="L160" s="226">
        <v>0</v>
      </c>
      <c r="M160" s="226"/>
      <c r="N160" s="219">
        <f t="shared" si="25"/>
        <v>0</v>
      </c>
      <c r="O160" s="219"/>
      <c r="P160" s="219"/>
      <c r="Q160" s="219"/>
      <c r="R160" s="134"/>
      <c r="T160" s="164" t="s">
        <v>5</v>
      </c>
      <c r="U160" s="43" t="s">
        <v>43</v>
      </c>
      <c r="V160" s="35"/>
      <c r="W160" s="165">
        <f t="shared" si="26"/>
        <v>0</v>
      </c>
      <c r="X160" s="165">
        <v>1.8774999999999999</v>
      </c>
      <c r="Y160" s="165">
        <f t="shared" si="27"/>
        <v>3.0528149999999998</v>
      </c>
      <c r="Z160" s="165">
        <v>0</v>
      </c>
      <c r="AA160" s="166">
        <f t="shared" si="28"/>
        <v>0</v>
      </c>
      <c r="AR160" s="18" t="s">
        <v>165</v>
      </c>
      <c r="AT160" s="18" t="s">
        <v>161</v>
      </c>
      <c r="AU160" s="18" t="s">
        <v>104</v>
      </c>
      <c r="AY160" s="18" t="s">
        <v>160</v>
      </c>
      <c r="BE160" s="105">
        <f t="shared" si="29"/>
        <v>0</v>
      </c>
      <c r="BF160" s="105">
        <f t="shared" si="30"/>
        <v>0</v>
      </c>
      <c r="BG160" s="105">
        <f t="shared" si="31"/>
        <v>0</v>
      </c>
      <c r="BH160" s="105">
        <f t="shared" si="32"/>
        <v>0</v>
      </c>
      <c r="BI160" s="105">
        <f t="shared" si="33"/>
        <v>0</v>
      </c>
      <c r="BJ160" s="18" t="s">
        <v>11</v>
      </c>
      <c r="BK160" s="105">
        <f t="shared" si="34"/>
        <v>0</v>
      </c>
      <c r="BL160" s="18" t="s">
        <v>165</v>
      </c>
      <c r="BM160" s="18" t="s">
        <v>235</v>
      </c>
    </row>
    <row r="161" spans="2:65" s="1" customFormat="1" ht="25.5" customHeight="1">
      <c r="B161" s="131"/>
      <c r="C161" s="160" t="s">
        <v>236</v>
      </c>
      <c r="D161" s="160" t="s">
        <v>161</v>
      </c>
      <c r="E161" s="161" t="s">
        <v>237</v>
      </c>
      <c r="F161" s="218" t="s">
        <v>238</v>
      </c>
      <c r="G161" s="218"/>
      <c r="H161" s="218"/>
      <c r="I161" s="218"/>
      <c r="J161" s="162" t="s">
        <v>169</v>
      </c>
      <c r="K161" s="163">
        <v>0.59899999999999998</v>
      </c>
      <c r="L161" s="226">
        <v>0</v>
      </c>
      <c r="M161" s="226"/>
      <c r="N161" s="219">
        <f t="shared" si="25"/>
        <v>0</v>
      </c>
      <c r="O161" s="219"/>
      <c r="P161" s="219"/>
      <c r="Q161" s="219"/>
      <c r="R161" s="134"/>
      <c r="T161" s="164" t="s">
        <v>5</v>
      </c>
      <c r="U161" s="43" t="s">
        <v>43</v>
      </c>
      <c r="V161" s="35"/>
      <c r="W161" s="165">
        <f t="shared" si="26"/>
        <v>0</v>
      </c>
      <c r="X161" s="165">
        <v>2.45329</v>
      </c>
      <c r="Y161" s="165">
        <f t="shared" si="27"/>
        <v>1.4695207099999998</v>
      </c>
      <c r="Z161" s="165">
        <v>0</v>
      </c>
      <c r="AA161" s="166">
        <f t="shared" si="28"/>
        <v>0</v>
      </c>
      <c r="AR161" s="18" t="s">
        <v>165</v>
      </c>
      <c r="AT161" s="18" t="s">
        <v>161</v>
      </c>
      <c r="AU161" s="18" t="s">
        <v>104</v>
      </c>
      <c r="AY161" s="18" t="s">
        <v>160</v>
      </c>
      <c r="BE161" s="105">
        <f t="shared" si="29"/>
        <v>0</v>
      </c>
      <c r="BF161" s="105">
        <f t="shared" si="30"/>
        <v>0</v>
      </c>
      <c r="BG161" s="105">
        <f t="shared" si="31"/>
        <v>0</v>
      </c>
      <c r="BH161" s="105">
        <f t="shared" si="32"/>
        <v>0</v>
      </c>
      <c r="BI161" s="105">
        <f t="shared" si="33"/>
        <v>0</v>
      </c>
      <c r="BJ161" s="18" t="s">
        <v>11</v>
      </c>
      <c r="BK161" s="105">
        <f t="shared" si="34"/>
        <v>0</v>
      </c>
      <c r="BL161" s="18" t="s">
        <v>165</v>
      </c>
      <c r="BM161" s="18" t="s">
        <v>239</v>
      </c>
    </row>
    <row r="162" spans="2:65" s="1" customFormat="1" ht="25.5" customHeight="1">
      <c r="B162" s="131"/>
      <c r="C162" s="160" t="s">
        <v>240</v>
      </c>
      <c r="D162" s="160" t="s">
        <v>161</v>
      </c>
      <c r="E162" s="161" t="s">
        <v>241</v>
      </c>
      <c r="F162" s="218" t="s">
        <v>242</v>
      </c>
      <c r="G162" s="218"/>
      <c r="H162" s="218"/>
      <c r="I162" s="218"/>
      <c r="J162" s="162" t="s">
        <v>164</v>
      </c>
      <c r="K162" s="163">
        <v>7.99</v>
      </c>
      <c r="L162" s="226">
        <v>0</v>
      </c>
      <c r="M162" s="226"/>
      <c r="N162" s="219">
        <f t="shared" si="25"/>
        <v>0</v>
      </c>
      <c r="O162" s="219"/>
      <c r="P162" s="219"/>
      <c r="Q162" s="219"/>
      <c r="R162" s="134"/>
      <c r="T162" s="164" t="s">
        <v>5</v>
      </c>
      <c r="U162" s="43" t="s">
        <v>43</v>
      </c>
      <c r="V162" s="35"/>
      <c r="W162" s="165">
        <f t="shared" si="26"/>
        <v>0</v>
      </c>
      <c r="X162" s="165">
        <v>2.7499999999999998E-3</v>
      </c>
      <c r="Y162" s="165">
        <f t="shared" si="27"/>
        <v>2.1972499999999999E-2</v>
      </c>
      <c r="Z162" s="165">
        <v>0</v>
      </c>
      <c r="AA162" s="166">
        <f t="shared" si="28"/>
        <v>0</v>
      </c>
      <c r="AR162" s="18" t="s">
        <v>165</v>
      </c>
      <c r="AT162" s="18" t="s">
        <v>161</v>
      </c>
      <c r="AU162" s="18" t="s">
        <v>104</v>
      </c>
      <c r="AY162" s="18" t="s">
        <v>160</v>
      </c>
      <c r="BE162" s="105">
        <f t="shared" si="29"/>
        <v>0</v>
      </c>
      <c r="BF162" s="105">
        <f t="shared" si="30"/>
        <v>0</v>
      </c>
      <c r="BG162" s="105">
        <f t="shared" si="31"/>
        <v>0</v>
      </c>
      <c r="BH162" s="105">
        <f t="shared" si="32"/>
        <v>0</v>
      </c>
      <c r="BI162" s="105">
        <f t="shared" si="33"/>
        <v>0</v>
      </c>
      <c r="BJ162" s="18" t="s">
        <v>11</v>
      </c>
      <c r="BK162" s="105">
        <f t="shared" si="34"/>
        <v>0</v>
      </c>
      <c r="BL162" s="18" t="s">
        <v>165</v>
      </c>
      <c r="BM162" s="18" t="s">
        <v>243</v>
      </c>
    </row>
    <row r="163" spans="2:65" s="1" customFormat="1" ht="25.5" customHeight="1">
      <c r="B163" s="131"/>
      <c r="C163" s="160" t="s">
        <v>10</v>
      </c>
      <c r="D163" s="160" t="s">
        <v>161</v>
      </c>
      <c r="E163" s="161" t="s">
        <v>244</v>
      </c>
      <c r="F163" s="218" t="s">
        <v>245</v>
      </c>
      <c r="G163" s="218"/>
      <c r="H163" s="218"/>
      <c r="I163" s="218"/>
      <c r="J163" s="162" t="s">
        <v>164</v>
      </c>
      <c r="K163" s="163">
        <v>7.99</v>
      </c>
      <c r="L163" s="226">
        <v>0</v>
      </c>
      <c r="M163" s="226"/>
      <c r="N163" s="219">
        <f t="shared" si="25"/>
        <v>0</v>
      </c>
      <c r="O163" s="219"/>
      <c r="P163" s="219"/>
      <c r="Q163" s="219"/>
      <c r="R163" s="134"/>
      <c r="T163" s="164" t="s">
        <v>5</v>
      </c>
      <c r="U163" s="43" t="s">
        <v>43</v>
      </c>
      <c r="V163" s="35"/>
      <c r="W163" s="165">
        <f t="shared" si="26"/>
        <v>0</v>
      </c>
      <c r="X163" s="165">
        <v>0</v>
      </c>
      <c r="Y163" s="165">
        <f t="shared" si="27"/>
        <v>0</v>
      </c>
      <c r="Z163" s="165">
        <v>0</v>
      </c>
      <c r="AA163" s="166">
        <f t="shared" si="28"/>
        <v>0</v>
      </c>
      <c r="AR163" s="18" t="s">
        <v>165</v>
      </c>
      <c r="AT163" s="18" t="s">
        <v>161</v>
      </c>
      <c r="AU163" s="18" t="s">
        <v>104</v>
      </c>
      <c r="AY163" s="18" t="s">
        <v>160</v>
      </c>
      <c r="BE163" s="105">
        <f t="shared" si="29"/>
        <v>0</v>
      </c>
      <c r="BF163" s="105">
        <f t="shared" si="30"/>
        <v>0</v>
      </c>
      <c r="BG163" s="105">
        <f t="shared" si="31"/>
        <v>0</v>
      </c>
      <c r="BH163" s="105">
        <f t="shared" si="32"/>
        <v>0</v>
      </c>
      <c r="BI163" s="105">
        <f t="shared" si="33"/>
        <v>0</v>
      </c>
      <c r="BJ163" s="18" t="s">
        <v>11</v>
      </c>
      <c r="BK163" s="105">
        <f t="shared" si="34"/>
        <v>0</v>
      </c>
      <c r="BL163" s="18" t="s">
        <v>165</v>
      </c>
      <c r="BM163" s="18" t="s">
        <v>246</v>
      </c>
    </row>
    <row r="164" spans="2:65" s="1" customFormat="1" ht="25.5" customHeight="1">
      <c r="B164" s="131"/>
      <c r="C164" s="160" t="s">
        <v>247</v>
      </c>
      <c r="D164" s="160" t="s">
        <v>161</v>
      </c>
      <c r="E164" s="161" t="s">
        <v>248</v>
      </c>
      <c r="F164" s="218" t="s">
        <v>249</v>
      </c>
      <c r="G164" s="218"/>
      <c r="H164" s="218"/>
      <c r="I164" s="218"/>
      <c r="J164" s="162" t="s">
        <v>189</v>
      </c>
      <c r="K164" s="163">
        <v>5.7000000000000002E-2</v>
      </c>
      <c r="L164" s="226">
        <v>0</v>
      </c>
      <c r="M164" s="226"/>
      <c r="N164" s="219">
        <f t="shared" si="25"/>
        <v>0</v>
      </c>
      <c r="O164" s="219"/>
      <c r="P164" s="219"/>
      <c r="Q164" s="219"/>
      <c r="R164" s="134"/>
      <c r="T164" s="164" t="s">
        <v>5</v>
      </c>
      <c r="U164" s="43" t="s">
        <v>43</v>
      </c>
      <c r="V164" s="35"/>
      <c r="W164" s="165">
        <f t="shared" si="26"/>
        <v>0</v>
      </c>
      <c r="X164" s="165">
        <v>1.1646399999999999</v>
      </c>
      <c r="Y164" s="165">
        <f t="shared" si="27"/>
        <v>6.6384479999999996E-2</v>
      </c>
      <c r="Z164" s="165">
        <v>0</v>
      </c>
      <c r="AA164" s="166">
        <f t="shared" si="28"/>
        <v>0</v>
      </c>
      <c r="AR164" s="18" t="s">
        <v>165</v>
      </c>
      <c r="AT164" s="18" t="s">
        <v>161</v>
      </c>
      <c r="AU164" s="18" t="s">
        <v>104</v>
      </c>
      <c r="AY164" s="18" t="s">
        <v>160</v>
      </c>
      <c r="BE164" s="105">
        <f t="shared" si="29"/>
        <v>0</v>
      </c>
      <c r="BF164" s="105">
        <f t="shared" si="30"/>
        <v>0</v>
      </c>
      <c r="BG164" s="105">
        <f t="shared" si="31"/>
        <v>0</v>
      </c>
      <c r="BH164" s="105">
        <f t="shared" si="32"/>
        <v>0</v>
      </c>
      <c r="BI164" s="105">
        <f t="shared" si="33"/>
        <v>0</v>
      </c>
      <c r="BJ164" s="18" t="s">
        <v>11</v>
      </c>
      <c r="BK164" s="105">
        <f t="shared" si="34"/>
        <v>0</v>
      </c>
      <c r="BL164" s="18" t="s">
        <v>165</v>
      </c>
      <c r="BM164" s="18" t="s">
        <v>250</v>
      </c>
    </row>
    <row r="165" spans="2:65" s="9" customFormat="1" ht="29.85" customHeight="1">
      <c r="B165" s="149"/>
      <c r="C165" s="150"/>
      <c r="D165" s="159" t="s">
        <v>118</v>
      </c>
      <c r="E165" s="159"/>
      <c r="F165" s="159"/>
      <c r="G165" s="159"/>
      <c r="H165" s="159"/>
      <c r="I165" s="159"/>
      <c r="J165" s="159"/>
      <c r="K165" s="159"/>
      <c r="L165" s="159"/>
      <c r="M165" s="159"/>
      <c r="N165" s="220">
        <f>BK165</f>
        <v>0</v>
      </c>
      <c r="O165" s="221"/>
      <c r="P165" s="221"/>
      <c r="Q165" s="221"/>
      <c r="R165" s="152"/>
      <c r="T165" s="153"/>
      <c r="U165" s="150"/>
      <c r="V165" s="150"/>
      <c r="W165" s="154">
        <f>SUM(W166:W167)</f>
        <v>0</v>
      </c>
      <c r="X165" s="150"/>
      <c r="Y165" s="154">
        <f>SUM(Y166:Y167)</f>
        <v>0</v>
      </c>
      <c r="Z165" s="150"/>
      <c r="AA165" s="155">
        <f>SUM(AA166:AA167)</f>
        <v>0</v>
      </c>
      <c r="AR165" s="156" t="s">
        <v>11</v>
      </c>
      <c r="AT165" s="157" t="s">
        <v>77</v>
      </c>
      <c r="AU165" s="157" t="s">
        <v>11</v>
      </c>
      <c r="AY165" s="156" t="s">
        <v>160</v>
      </c>
      <c r="BK165" s="158">
        <f>SUM(BK166:BK167)</f>
        <v>0</v>
      </c>
    </row>
    <row r="166" spans="2:65" s="1" customFormat="1" ht="25.5" customHeight="1">
      <c r="B166" s="131"/>
      <c r="C166" s="160" t="s">
        <v>251</v>
      </c>
      <c r="D166" s="160" t="s">
        <v>161</v>
      </c>
      <c r="E166" s="161" t="s">
        <v>252</v>
      </c>
      <c r="F166" s="218" t="s">
        <v>253</v>
      </c>
      <c r="G166" s="218"/>
      <c r="H166" s="218"/>
      <c r="I166" s="218"/>
      <c r="J166" s="162" t="s">
        <v>164</v>
      </c>
      <c r="K166" s="163">
        <v>45</v>
      </c>
      <c r="L166" s="226">
        <v>0</v>
      </c>
      <c r="M166" s="226"/>
      <c r="N166" s="219">
        <f>ROUND(L166*K166,0)</f>
        <v>0</v>
      </c>
      <c r="O166" s="219"/>
      <c r="P166" s="219"/>
      <c r="Q166" s="219"/>
      <c r="R166" s="134"/>
      <c r="T166" s="164" t="s">
        <v>5</v>
      </c>
      <c r="U166" s="43" t="s">
        <v>43</v>
      </c>
      <c r="V166" s="35"/>
      <c r="W166" s="165">
        <f>V166*K166</f>
        <v>0</v>
      </c>
      <c r="X166" s="165">
        <v>0</v>
      </c>
      <c r="Y166" s="165">
        <f>X166*K166</f>
        <v>0</v>
      </c>
      <c r="Z166" s="165">
        <v>0</v>
      </c>
      <c r="AA166" s="166">
        <f>Z166*K166</f>
        <v>0</v>
      </c>
      <c r="AR166" s="18" t="s">
        <v>165</v>
      </c>
      <c r="AT166" s="18" t="s">
        <v>161</v>
      </c>
      <c r="AU166" s="18" t="s">
        <v>104</v>
      </c>
      <c r="AY166" s="18" t="s">
        <v>160</v>
      </c>
      <c r="BE166" s="105">
        <f>IF(U166="základní",N166,0)</f>
        <v>0</v>
      </c>
      <c r="BF166" s="105">
        <f>IF(U166="snížená",N166,0)</f>
        <v>0</v>
      </c>
      <c r="BG166" s="105">
        <f>IF(U166="zákl. přenesená",N166,0)</f>
        <v>0</v>
      </c>
      <c r="BH166" s="105">
        <f>IF(U166="sníž. přenesená",N166,0)</f>
        <v>0</v>
      </c>
      <c r="BI166" s="105">
        <f>IF(U166="nulová",N166,0)</f>
        <v>0</v>
      </c>
      <c r="BJ166" s="18" t="s">
        <v>11</v>
      </c>
      <c r="BK166" s="105">
        <f>ROUND(L166*K166,0)</f>
        <v>0</v>
      </c>
      <c r="BL166" s="18" t="s">
        <v>165</v>
      </c>
      <c r="BM166" s="18" t="s">
        <v>254</v>
      </c>
    </row>
    <row r="167" spans="2:65" s="1" customFormat="1" ht="25.5" customHeight="1">
      <c r="B167" s="131"/>
      <c r="C167" s="160" t="s">
        <v>255</v>
      </c>
      <c r="D167" s="160" t="s">
        <v>161</v>
      </c>
      <c r="E167" s="161" t="s">
        <v>256</v>
      </c>
      <c r="F167" s="218" t="s">
        <v>257</v>
      </c>
      <c r="G167" s="218"/>
      <c r="H167" s="218"/>
      <c r="I167" s="218"/>
      <c r="J167" s="162" t="s">
        <v>164</v>
      </c>
      <c r="K167" s="163">
        <v>2.3199999999999998</v>
      </c>
      <c r="L167" s="226">
        <v>0</v>
      </c>
      <c r="M167" s="226"/>
      <c r="N167" s="219">
        <f>ROUND(L167*K167,0)</f>
        <v>0</v>
      </c>
      <c r="O167" s="219"/>
      <c r="P167" s="219"/>
      <c r="Q167" s="219"/>
      <c r="R167" s="134"/>
      <c r="T167" s="164" t="s">
        <v>5</v>
      </c>
      <c r="U167" s="43" t="s">
        <v>43</v>
      </c>
      <c r="V167" s="35"/>
      <c r="W167" s="165">
        <f>V167*K167</f>
        <v>0</v>
      </c>
      <c r="X167" s="165">
        <v>0</v>
      </c>
      <c r="Y167" s="165">
        <f>X167*K167</f>
        <v>0</v>
      </c>
      <c r="Z167" s="165">
        <v>0</v>
      </c>
      <c r="AA167" s="166">
        <f>Z167*K167</f>
        <v>0</v>
      </c>
      <c r="AR167" s="18" t="s">
        <v>165</v>
      </c>
      <c r="AT167" s="18" t="s">
        <v>161</v>
      </c>
      <c r="AU167" s="18" t="s">
        <v>104</v>
      </c>
      <c r="AY167" s="18" t="s">
        <v>160</v>
      </c>
      <c r="BE167" s="105">
        <f>IF(U167="základní",N167,0)</f>
        <v>0</v>
      </c>
      <c r="BF167" s="105">
        <f>IF(U167="snížená",N167,0)</f>
        <v>0</v>
      </c>
      <c r="BG167" s="105">
        <f>IF(U167="zákl. přenesená",N167,0)</f>
        <v>0</v>
      </c>
      <c r="BH167" s="105">
        <f>IF(U167="sníž. přenesená",N167,0)</f>
        <v>0</v>
      </c>
      <c r="BI167" s="105">
        <f>IF(U167="nulová",N167,0)</f>
        <v>0</v>
      </c>
      <c r="BJ167" s="18" t="s">
        <v>11</v>
      </c>
      <c r="BK167" s="105">
        <f>ROUND(L167*K167,0)</f>
        <v>0</v>
      </c>
      <c r="BL167" s="18" t="s">
        <v>165</v>
      </c>
      <c r="BM167" s="18" t="s">
        <v>258</v>
      </c>
    </row>
    <row r="168" spans="2:65" s="9" customFormat="1" ht="29.85" customHeight="1">
      <c r="B168" s="149"/>
      <c r="C168" s="150"/>
      <c r="D168" s="159" t="s">
        <v>119</v>
      </c>
      <c r="E168" s="159"/>
      <c r="F168" s="159"/>
      <c r="G168" s="159"/>
      <c r="H168" s="159"/>
      <c r="I168" s="159"/>
      <c r="J168" s="159"/>
      <c r="K168" s="159"/>
      <c r="L168" s="159"/>
      <c r="M168" s="159"/>
      <c r="N168" s="220">
        <f>BK168</f>
        <v>0</v>
      </c>
      <c r="O168" s="221"/>
      <c r="P168" s="221"/>
      <c r="Q168" s="221"/>
      <c r="R168" s="152"/>
      <c r="T168" s="153"/>
      <c r="U168" s="150"/>
      <c r="V168" s="150"/>
      <c r="W168" s="154">
        <f>SUM(W169:W181)</f>
        <v>0</v>
      </c>
      <c r="X168" s="150"/>
      <c r="Y168" s="154">
        <f>SUM(Y169:Y181)</f>
        <v>60.019301900000009</v>
      </c>
      <c r="Z168" s="150"/>
      <c r="AA168" s="155">
        <f>SUM(AA169:AA181)</f>
        <v>0</v>
      </c>
      <c r="AR168" s="156" t="s">
        <v>11</v>
      </c>
      <c r="AT168" s="157" t="s">
        <v>77</v>
      </c>
      <c r="AU168" s="157" t="s">
        <v>11</v>
      </c>
      <c r="AY168" s="156" t="s">
        <v>160</v>
      </c>
      <c r="BK168" s="158">
        <f>SUM(BK169:BK181)</f>
        <v>0</v>
      </c>
    </row>
    <row r="169" spans="2:65" s="1" customFormat="1" ht="25.5" customHeight="1">
      <c r="B169" s="131"/>
      <c r="C169" s="160" t="s">
        <v>259</v>
      </c>
      <c r="D169" s="160" t="s">
        <v>161</v>
      </c>
      <c r="E169" s="161" t="s">
        <v>260</v>
      </c>
      <c r="F169" s="218" t="s">
        <v>261</v>
      </c>
      <c r="G169" s="218"/>
      <c r="H169" s="218"/>
      <c r="I169" s="218"/>
      <c r="J169" s="162" t="s">
        <v>164</v>
      </c>
      <c r="K169" s="163">
        <v>6.3</v>
      </c>
      <c r="L169" s="226">
        <v>0</v>
      </c>
      <c r="M169" s="226"/>
      <c r="N169" s="219">
        <f t="shared" ref="N169:N181" si="35">ROUND(L169*K169,0)</f>
        <v>0</v>
      </c>
      <c r="O169" s="219"/>
      <c r="P169" s="219"/>
      <c r="Q169" s="219"/>
      <c r="R169" s="134"/>
      <c r="T169" s="164" t="s">
        <v>5</v>
      </c>
      <c r="U169" s="43" t="s">
        <v>43</v>
      </c>
      <c r="V169" s="35"/>
      <c r="W169" s="165">
        <f t="shared" ref="W169:W181" si="36">V169*K169</f>
        <v>0</v>
      </c>
      <c r="X169" s="165">
        <v>1.8380000000000001E-2</v>
      </c>
      <c r="Y169" s="165">
        <f t="shared" ref="Y169:Y181" si="37">X169*K169</f>
        <v>0.11579399999999999</v>
      </c>
      <c r="Z169" s="165">
        <v>0</v>
      </c>
      <c r="AA169" s="166">
        <f t="shared" ref="AA169:AA181" si="38">Z169*K169</f>
        <v>0</v>
      </c>
      <c r="AR169" s="18" t="s">
        <v>165</v>
      </c>
      <c r="AT169" s="18" t="s">
        <v>161</v>
      </c>
      <c r="AU169" s="18" t="s">
        <v>104</v>
      </c>
      <c r="AY169" s="18" t="s">
        <v>160</v>
      </c>
      <c r="BE169" s="105">
        <f t="shared" ref="BE169:BE181" si="39">IF(U169="základní",N169,0)</f>
        <v>0</v>
      </c>
      <c r="BF169" s="105">
        <f t="shared" ref="BF169:BF181" si="40">IF(U169="snížená",N169,0)</f>
        <v>0</v>
      </c>
      <c r="BG169" s="105">
        <f t="shared" ref="BG169:BG181" si="41">IF(U169="zákl. přenesená",N169,0)</f>
        <v>0</v>
      </c>
      <c r="BH169" s="105">
        <f t="shared" ref="BH169:BH181" si="42">IF(U169="sníž. přenesená",N169,0)</f>
        <v>0</v>
      </c>
      <c r="BI169" s="105">
        <f t="shared" ref="BI169:BI181" si="43">IF(U169="nulová",N169,0)</f>
        <v>0</v>
      </c>
      <c r="BJ169" s="18" t="s">
        <v>11</v>
      </c>
      <c r="BK169" s="105">
        <f t="shared" ref="BK169:BK181" si="44">ROUND(L169*K169,0)</f>
        <v>0</v>
      </c>
      <c r="BL169" s="18" t="s">
        <v>165</v>
      </c>
      <c r="BM169" s="18" t="s">
        <v>262</v>
      </c>
    </row>
    <row r="170" spans="2:65" s="1" customFormat="1" ht="25.5" customHeight="1">
      <c r="B170" s="131"/>
      <c r="C170" s="160" t="s">
        <v>263</v>
      </c>
      <c r="D170" s="160" t="s">
        <v>161</v>
      </c>
      <c r="E170" s="161" t="s">
        <v>264</v>
      </c>
      <c r="F170" s="218" t="s">
        <v>265</v>
      </c>
      <c r="G170" s="218"/>
      <c r="H170" s="218"/>
      <c r="I170" s="218"/>
      <c r="J170" s="162" t="s">
        <v>207</v>
      </c>
      <c r="K170" s="163">
        <v>1</v>
      </c>
      <c r="L170" s="226">
        <v>0</v>
      </c>
      <c r="M170" s="226"/>
      <c r="N170" s="219">
        <f t="shared" si="35"/>
        <v>0</v>
      </c>
      <c r="O170" s="219"/>
      <c r="P170" s="219"/>
      <c r="Q170" s="219"/>
      <c r="R170" s="134"/>
      <c r="T170" s="164" t="s">
        <v>5</v>
      </c>
      <c r="U170" s="43" t="s">
        <v>43</v>
      </c>
      <c r="V170" s="35"/>
      <c r="W170" s="165">
        <f t="shared" si="36"/>
        <v>0</v>
      </c>
      <c r="X170" s="165">
        <v>4.1500000000000002E-2</v>
      </c>
      <c r="Y170" s="165">
        <f t="shared" si="37"/>
        <v>4.1500000000000002E-2</v>
      </c>
      <c r="Z170" s="165">
        <v>0</v>
      </c>
      <c r="AA170" s="166">
        <f t="shared" si="38"/>
        <v>0</v>
      </c>
      <c r="AR170" s="18" t="s">
        <v>165</v>
      </c>
      <c r="AT170" s="18" t="s">
        <v>161</v>
      </c>
      <c r="AU170" s="18" t="s">
        <v>104</v>
      </c>
      <c r="AY170" s="18" t="s">
        <v>160</v>
      </c>
      <c r="BE170" s="105">
        <f t="shared" si="39"/>
        <v>0</v>
      </c>
      <c r="BF170" s="105">
        <f t="shared" si="40"/>
        <v>0</v>
      </c>
      <c r="BG170" s="105">
        <f t="shared" si="41"/>
        <v>0</v>
      </c>
      <c r="BH170" s="105">
        <f t="shared" si="42"/>
        <v>0</v>
      </c>
      <c r="BI170" s="105">
        <f t="shared" si="43"/>
        <v>0</v>
      </c>
      <c r="BJ170" s="18" t="s">
        <v>11</v>
      </c>
      <c r="BK170" s="105">
        <f t="shared" si="44"/>
        <v>0</v>
      </c>
      <c r="BL170" s="18" t="s">
        <v>165</v>
      </c>
      <c r="BM170" s="18" t="s">
        <v>266</v>
      </c>
    </row>
    <row r="171" spans="2:65" s="1" customFormat="1" ht="25.5" customHeight="1">
      <c r="B171" s="131"/>
      <c r="C171" s="160" t="s">
        <v>267</v>
      </c>
      <c r="D171" s="160" t="s">
        <v>161</v>
      </c>
      <c r="E171" s="161" t="s">
        <v>268</v>
      </c>
      <c r="F171" s="218" t="s">
        <v>269</v>
      </c>
      <c r="G171" s="218"/>
      <c r="H171" s="218"/>
      <c r="I171" s="218"/>
      <c r="J171" s="162" t="s">
        <v>164</v>
      </c>
      <c r="K171" s="163">
        <v>15.78</v>
      </c>
      <c r="L171" s="226">
        <v>0</v>
      </c>
      <c r="M171" s="226"/>
      <c r="N171" s="219">
        <f t="shared" si="35"/>
        <v>0</v>
      </c>
      <c r="O171" s="219"/>
      <c r="P171" s="219"/>
      <c r="Q171" s="219"/>
      <c r="R171" s="134"/>
      <c r="T171" s="164" t="s">
        <v>5</v>
      </c>
      <c r="U171" s="43" t="s">
        <v>43</v>
      </c>
      <c r="V171" s="35"/>
      <c r="W171" s="165">
        <f t="shared" si="36"/>
        <v>0</v>
      </c>
      <c r="X171" s="165">
        <v>3.3579999999999999E-2</v>
      </c>
      <c r="Y171" s="165">
        <f t="shared" si="37"/>
        <v>0.52989239999999993</v>
      </c>
      <c r="Z171" s="165">
        <v>0</v>
      </c>
      <c r="AA171" s="166">
        <f t="shared" si="38"/>
        <v>0</v>
      </c>
      <c r="AR171" s="18" t="s">
        <v>165</v>
      </c>
      <c r="AT171" s="18" t="s">
        <v>161</v>
      </c>
      <c r="AU171" s="18" t="s">
        <v>104</v>
      </c>
      <c r="AY171" s="18" t="s">
        <v>160</v>
      </c>
      <c r="BE171" s="105">
        <f t="shared" si="39"/>
        <v>0</v>
      </c>
      <c r="BF171" s="105">
        <f t="shared" si="40"/>
        <v>0</v>
      </c>
      <c r="BG171" s="105">
        <f t="shared" si="41"/>
        <v>0</v>
      </c>
      <c r="BH171" s="105">
        <f t="shared" si="42"/>
        <v>0</v>
      </c>
      <c r="BI171" s="105">
        <f t="shared" si="43"/>
        <v>0</v>
      </c>
      <c r="BJ171" s="18" t="s">
        <v>11</v>
      </c>
      <c r="BK171" s="105">
        <f t="shared" si="44"/>
        <v>0</v>
      </c>
      <c r="BL171" s="18" t="s">
        <v>165</v>
      </c>
      <c r="BM171" s="18" t="s">
        <v>270</v>
      </c>
    </row>
    <row r="172" spans="2:65" s="1" customFormat="1" ht="25.5" customHeight="1">
      <c r="B172" s="131"/>
      <c r="C172" s="160" t="s">
        <v>271</v>
      </c>
      <c r="D172" s="160" t="s">
        <v>161</v>
      </c>
      <c r="E172" s="161" t="s">
        <v>272</v>
      </c>
      <c r="F172" s="218" t="s">
        <v>273</v>
      </c>
      <c r="G172" s="218"/>
      <c r="H172" s="218"/>
      <c r="I172" s="218"/>
      <c r="J172" s="162" t="s">
        <v>202</v>
      </c>
      <c r="K172" s="163">
        <v>159.68</v>
      </c>
      <c r="L172" s="226">
        <v>0</v>
      </c>
      <c r="M172" s="226"/>
      <c r="N172" s="219">
        <f t="shared" si="35"/>
        <v>0</v>
      </c>
      <c r="O172" s="219"/>
      <c r="P172" s="219"/>
      <c r="Q172" s="219"/>
      <c r="R172" s="134"/>
      <c r="T172" s="164" t="s">
        <v>5</v>
      </c>
      <c r="U172" s="43" t="s">
        <v>43</v>
      </c>
      <c r="V172" s="35"/>
      <c r="W172" s="165">
        <f t="shared" si="36"/>
        <v>0</v>
      </c>
      <c r="X172" s="165">
        <v>1.5E-3</v>
      </c>
      <c r="Y172" s="165">
        <f t="shared" si="37"/>
        <v>0.23952000000000001</v>
      </c>
      <c r="Z172" s="165">
        <v>0</v>
      </c>
      <c r="AA172" s="166">
        <f t="shared" si="38"/>
        <v>0</v>
      </c>
      <c r="AR172" s="18" t="s">
        <v>165</v>
      </c>
      <c r="AT172" s="18" t="s">
        <v>161</v>
      </c>
      <c r="AU172" s="18" t="s">
        <v>104</v>
      </c>
      <c r="AY172" s="18" t="s">
        <v>160</v>
      </c>
      <c r="BE172" s="105">
        <f t="shared" si="39"/>
        <v>0</v>
      </c>
      <c r="BF172" s="105">
        <f t="shared" si="40"/>
        <v>0</v>
      </c>
      <c r="BG172" s="105">
        <f t="shared" si="41"/>
        <v>0</v>
      </c>
      <c r="BH172" s="105">
        <f t="shared" si="42"/>
        <v>0</v>
      </c>
      <c r="BI172" s="105">
        <f t="shared" si="43"/>
        <v>0</v>
      </c>
      <c r="BJ172" s="18" t="s">
        <v>11</v>
      </c>
      <c r="BK172" s="105">
        <f t="shared" si="44"/>
        <v>0</v>
      </c>
      <c r="BL172" s="18" t="s">
        <v>165</v>
      </c>
      <c r="BM172" s="18" t="s">
        <v>274</v>
      </c>
    </row>
    <row r="173" spans="2:65" s="1" customFormat="1" ht="25.5" customHeight="1">
      <c r="B173" s="131"/>
      <c r="C173" s="160" t="s">
        <v>275</v>
      </c>
      <c r="D173" s="160" t="s">
        <v>161</v>
      </c>
      <c r="E173" s="161" t="s">
        <v>276</v>
      </c>
      <c r="F173" s="218" t="s">
        <v>277</v>
      </c>
      <c r="G173" s="218"/>
      <c r="H173" s="218"/>
      <c r="I173" s="218"/>
      <c r="J173" s="162" t="s">
        <v>164</v>
      </c>
      <c r="K173" s="163">
        <v>1865.55</v>
      </c>
      <c r="L173" s="226">
        <v>0</v>
      </c>
      <c r="M173" s="226"/>
      <c r="N173" s="219">
        <f t="shared" si="35"/>
        <v>0</v>
      </c>
      <c r="O173" s="219"/>
      <c r="P173" s="219"/>
      <c r="Q173" s="219"/>
      <c r="R173" s="134"/>
      <c r="T173" s="164" t="s">
        <v>5</v>
      </c>
      <c r="U173" s="43" t="s">
        <v>43</v>
      </c>
      <c r="V173" s="35"/>
      <c r="W173" s="165">
        <f t="shared" si="36"/>
        <v>0</v>
      </c>
      <c r="X173" s="165">
        <v>2.9999999999999997E-4</v>
      </c>
      <c r="Y173" s="165">
        <f t="shared" si="37"/>
        <v>0.55966499999999997</v>
      </c>
      <c r="Z173" s="165">
        <v>0</v>
      </c>
      <c r="AA173" s="166">
        <f t="shared" si="38"/>
        <v>0</v>
      </c>
      <c r="AR173" s="18" t="s">
        <v>165</v>
      </c>
      <c r="AT173" s="18" t="s">
        <v>161</v>
      </c>
      <c r="AU173" s="18" t="s">
        <v>104</v>
      </c>
      <c r="AY173" s="18" t="s">
        <v>160</v>
      </c>
      <c r="BE173" s="105">
        <f t="shared" si="39"/>
        <v>0</v>
      </c>
      <c r="BF173" s="105">
        <f t="shared" si="40"/>
        <v>0</v>
      </c>
      <c r="BG173" s="105">
        <f t="shared" si="41"/>
        <v>0</v>
      </c>
      <c r="BH173" s="105">
        <f t="shared" si="42"/>
        <v>0</v>
      </c>
      <c r="BI173" s="105">
        <f t="shared" si="43"/>
        <v>0</v>
      </c>
      <c r="BJ173" s="18" t="s">
        <v>11</v>
      </c>
      <c r="BK173" s="105">
        <f t="shared" si="44"/>
        <v>0</v>
      </c>
      <c r="BL173" s="18" t="s">
        <v>165</v>
      </c>
      <c r="BM173" s="18" t="s">
        <v>278</v>
      </c>
    </row>
    <row r="174" spans="2:65" s="1" customFormat="1" ht="25.5" customHeight="1">
      <c r="B174" s="131"/>
      <c r="C174" s="160" t="s">
        <v>279</v>
      </c>
      <c r="D174" s="160" t="s">
        <v>161</v>
      </c>
      <c r="E174" s="161" t="s">
        <v>280</v>
      </c>
      <c r="F174" s="218" t="s">
        <v>281</v>
      </c>
      <c r="G174" s="218"/>
      <c r="H174" s="218"/>
      <c r="I174" s="218"/>
      <c r="J174" s="162" t="s">
        <v>164</v>
      </c>
      <c r="K174" s="163">
        <v>1865.55</v>
      </c>
      <c r="L174" s="226">
        <v>0</v>
      </c>
      <c r="M174" s="226"/>
      <c r="N174" s="219">
        <f t="shared" si="35"/>
        <v>0</v>
      </c>
      <c r="O174" s="219"/>
      <c r="P174" s="219"/>
      <c r="Q174" s="219"/>
      <c r="R174" s="134"/>
      <c r="T174" s="164" t="s">
        <v>5</v>
      </c>
      <c r="U174" s="43" t="s">
        <v>43</v>
      </c>
      <c r="V174" s="35"/>
      <c r="W174" s="165">
        <f t="shared" si="36"/>
        <v>0</v>
      </c>
      <c r="X174" s="165">
        <v>2.426E-2</v>
      </c>
      <c r="Y174" s="165">
        <f t="shared" si="37"/>
        <v>45.258243</v>
      </c>
      <c r="Z174" s="165">
        <v>0</v>
      </c>
      <c r="AA174" s="166">
        <f t="shared" si="38"/>
        <v>0</v>
      </c>
      <c r="AR174" s="18" t="s">
        <v>165</v>
      </c>
      <c r="AT174" s="18" t="s">
        <v>161</v>
      </c>
      <c r="AU174" s="18" t="s">
        <v>104</v>
      </c>
      <c r="AY174" s="18" t="s">
        <v>160</v>
      </c>
      <c r="BE174" s="105">
        <f t="shared" si="39"/>
        <v>0</v>
      </c>
      <c r="BF174" s="105">
        <f t="shared" si="40"/>
        <v>0</v>
      </c>
      <c r="BG174" s="105">
        <f t="shared" si="41"/>
        <v>0</v>
      </c>
      <c r="BH174" s="105">
        <f t="shared" si="42"/>
        <v>0</v>
      </c>
      <c r="BI174" s="105">
        <f t="shared" si="43"/>
        <v>0</v>
      </c>
      <c r="BJ174" s="18" t="s">
        <v>11</v>
      </c>
      <c r="BK174" s="105">
        <f t="shared" si="44"/>
        <v>0</v>
      </c>
      <c r="BL174" s="18" t="s">
        <v>165</v>
      </c>
      <c r="BM174" s="18" t="s">
        <v>282</v>
      </c>
    </row>
    <row r="175" spans="2:65" s="1" customFormat="1" ht="25.5" customHeight="1">
      <c r="B175" s="131"/>
      <c r="C175" s="160" t="s">
        <v>283</v>
      </c>
      <c r="D175" s="160" t="s">
        <v>161</v>
      </c>
      <c r="E175" s="161" t="s">
        <v>284</v>
      </c>
      <c r="F175" s="218" t="s">
        <v>285</v>
      </c>
      <c r="G175" s="218"/>
      <c r="H175" s="218"/>
      <c r="I175" s="218"/>
      <c r="J175" s="162" t="s">
        <v>202</v>
      </c>
      <c r="K175" s="163">
        <v>24.75</v>
      </c>
      <c r="L175" s="226">
        <v>0</v>
      </c>
      <c r="M175" s="226"/>
      <c r="N175" s="219">
        <f t="shared" si="35"/>
        <v>0</v>
      </c>
      <c r="O175" s="219"/>
      <c r="P175" s="219"/>
      <c r="Q175" s="219"/>
      <c r="R175" s="134"/>
      <c r="T175" s="164" t="s">
        <v>5</v>
      </c>
      <c r="U175" s="43" t="s">
        <v>43</v>
      </c>
      <c r="V175" s="35"/>
      <c r="W175" s="165">
        <f t="shared" si="36"/>
        <v>0</v>
      </c>
      <c r="X175" s="165">
        <v>2.0650000000000002E-2</v>
      </c>
      <c r="Y175" s="165">
        <f t="shared" si="37"/>
        <v>0.51108750000000003</v>
      </c>
      <c r="Z175" s="165">
        <v>0</v>
      </c>
      <c r="AA175" s="166">
        <f t="shared" si="38"/>
        <v>0</v>
      </c>
      <c r="AR175" s="18" t="s">
        <v>165</v>
      </c>
      <c r="AT175" s="18" t="s">
        <v>161</v>
      </c>
      <c r="AU175" s="18" t="s">
        <v>104</v>
      </c>
      <c r="AY175" s="18" t="s">
        <v>160</v>
      </c>
      <c r="BE175" s="105">
        <f t="shared" si="39"/>
        <v>0</v>
      </c>
      <c r="BF175" s="105">
        <f t="shared" si="40"/>
        <v>0</v>
      </c>
      <c r="BG175" s="105">
        <f t="shared" si="41"/>
        <v>0</v>
      </c>
      <c r="BH175" s="105">
        <f t="shared" si="42"/>
        <v>0</v>
      </c>
      <c r="BI175" s="105">
        <f t="shared" si="43"/>
        <v>0</v>
      </c>
      <c r="BJ175" s="18" t="s">
        <v>11</v>
      </c>
      <c r="BK175" s="105">
        <f t="shared" si="44"/>
        <v>0</v>
      </c>
      <c r="BL175" s="18" t="s">
        <v>165</v>
      </c>
      <c r="BM175" s="18" t="s">
        <v>286</v>
      </c>
    </row>
    <row r="176" spans="2:65" s="1" customFormat="1" ht="25.5" customHeight="1">
      <c r="B176" s="131"/>
      <c r="C176" s="160" t="s">
        <v>287</v>
      </c>
      <c r="D176" s="160" t="s">
        <v>161</v>
      </c>
      <c r="E176" s="161" t="s">
        <v>288</v>
      </c>
      <c r="F176" s="218" t="s">
        <v>289</v>
      </c>
      <c r="G176" s="218"/>
      <c r="H176" s="218"/>
      <c r="I176" s="218"/>
      <c r="J176" s="162" t="s">
        <v>164</v>
      </c>
      <c r="K176" s="163">
        <v>254.52</v>
      </c>
      <c r="L176" s="226">
        <v>0</v>
      </c>
      <c r="M176" s="226"/>
      <c r="N176" s="219">
        <f t="shared" si="35"/>
        <v>0</v>
      </c>
      <c r="O176" s="219"/>
      <c r="P176" s="219"/>
      <c r="Q176" s="219"/>
      <c r="R176" s="134"/>
      <c r="T176" s="164" t="s">
        <v>5</v>
      </c>
      <c r="U176" s="43" t="s">
        <v>43</v>
      </c>
      <c r="V176" s="35"/>
      <c r="W176" s="165">
        <f t="shared" si="36"/>
        <v>0</v>
      </c>
      <c r="X176" s="165">
        <v>0</v>
      </c>
      <c r="Y176" s="165">
        <f t="shared" si="37"/>
        <v>0</v>
      </c>
      <c r="Z176" s="165">
        <v>0</v>
      </c>
      <c r="AA176" s="166">
        <f t="shared" si="38"/>
        <v>0</v>
      </c>
      <c r="AR176" s="18" t="s">
        <v>165</v>
      </c>
      <c r="AT176" s="18" t="s">
        <v>161</v>
      </c>
      <c r="AU176" s="18" t="s">
        <v>104</v>
      </c>
      <c r="AY176" s="18" t="s">
        <v>160</v>
      </c>
      <c r="BE176" s="105">
        <f t="shared" si="39"/>
        <v>0</v>
      </c>
      <c r="BF176" s="105">
        <f t="shared" si="40"/>
        <v>0</v>
      </c>
      <c r="BG176" s="105">
        <f t="shared" si="41"/>
        <v>0</v>
      </c>
      <c r="BH176" s="105">
        <f t="shared" si="42"/>
        <v>0</v>
      </c>
      <c r="BI176" s="105">
        <f t="shared" si="43"/>
        <v>0</v>
      </c>
      <c r="BJ176" s="18" t="s">
        <v>11</v>
      </c>
      <c r="BK176" s="105">
        <f t="shared" si="44"/>
        <v>0</v>
      </c>
      <c r="BL176" s="18" t="s">
        <v>165</v>
      </c>
      <c r="BM176" s="18" t="s">
        <v>290</v>
      </c>
    </row>
    <row r="177" spans="2:65" s="1" customFormat="1" ht="16.5" customHeight="1">
      <c r="B177" s="131"/>
      <c r="C177" s="160" t="s">
        <v>291</v>
      </c>
      <c r="D177" s="160" t="s">
        <v>161</v>
      </c>
      <c r="E177" s="161" t="s">
        <v>292</v>
      </c>
      <c r="F177" s="218" t="s">
        <v>293</v>
      </c>
      <c r="G177" s="218"/>
      <c r="H177" s="218"/>
      <c r="I177" s="218"/>
      <c r="J177" s="162" t="s">
        <v>164</v>
      </c>
      <c r="K177" s="163">
        <v>1865.55</v>
      </c>
      <c r="L177" s="226">
        <v>0</v>
      </c>
      <c r="M177" s="226"/>
      <c r="N177" s="219">
        <f t="shared" si="35"/>
        <v>0</v>
      </c>
      <c r="O177" s="219"/>
      <c r="P177" s="219"/>
      <c r="Q177" s="219"/>
      <c r="R177" s="134"/>
      <c r="T177" s="164" t="s">
        <v>5</v>
      </c>
      <c r="U177" s="43" t="s">
        <v>43</v>
      </c>
      <c r="V177" s="35"/>
      <c r="W177" s="165">
        <f t="shared" si="36"/>
        <v>0</v>
      </c>
      <c r="X177" s="165">
        <v>0</v>
      </c>
      <c r="Y177" s="165">
        <f t="shared" si="37"/>
        <v>0</v>
      </c>
      <c r="Z177" s="165">
        <v>0</v>
      </c>
      <c r="AA177" s="166">
        <f t="shared" si="38"/>
        <v>0</v>
      </c>
      <c r="AR177" s="18" t="s">
        <v>165</v>
      </c>
      <c r="AT177" s="18" t="s">
        <v>161</v>
      </c>
      <c r="AU177" s="18" t="s">
        <v>104</v>
      </c>
      <c r="AY177" s="18" t="s">
        <v>160</v>
      </c>
      <c r="BE177" s="105">
        <f t="shared" si="39"/>
        <v>0</v>
      </c>
      <c r="BF177" s="105">
        <f t="shared" si="40"/>
        <v>0</v>
      </c>
      <c r="BG177" s="105">
        <f t="shared" si="41"/>
        <v>0</v>
      </c>
      <c r="BH177" s="105">
        <f t="shared" si="42"/>
        <v>0</v>
      </c>
      <c r="BI177" s="105">
        <f t="shared" si="43"/>
        <v>0</v>
      </c>
      <c r="BJ177" s="18" t="s">
        <v>11</v>
      </c>
      <c r="BK177" s="105">
        <f t="shared" si="44"/>
        <v>0</v>
      </c>
      <c r="BL177" s="18" t="s">
        <v>165</v>
      </c>
      <c r="BM177" s="18" t="s">
        <v>294</v>
      </c>
    </row>
    <row r="178" spans="2:65" s="1" customFormat="1" ht="38.25" customHeight="1">
      <c r="B178" s="131"/>
      <c r="C178" s="160" t="s">
        <v>295</v>
      </c>
      <c r="D178" s="160" t="s">
        <v>161</v>
      </c>
      <c r="E178" s="161" t="s">
        <v>296</v>
      </c>
      <c r="F178" s="218" t="s">
        <v>297</v>
      </c>
      <c r="G178" s="218"/>
      <c r="H178" s="218"/>
      <c r="I178" s="218"/>
      <c r="J178" s="162" t="s">
        <v>164</v>
      </c>
      <c r="K178" s="163">
        <v>45</v>
      </c>
      <c r="L178" s="226">
        <v>0</v>
      </c>
      <c r="M178" s="226"/>
      <c r="N178" s="219">
        <f t="shared" si="35"/>
        <v>0</v>
      </c>
      <c r="O178" s="219"/>
      <c r="P178" s="219"/>
      <c r="Q178" s="219"/>
      <c r="R178" s="134"/>
      <c r="T178" s="164" t="s">
        <v>5</v>
      </c>
      <c r="U178" s="43" t="s">
        <v>43</v>
      </c>
      <c r="V178" s="35"/>
      <c r="W178" s="165">
        <f t="shared" si="36"/>
        <v>0</v>
      </c>
      <c r="X178" s="165">
        <v>0.28361999999999998</v>
      </c>
      <c r="Y178" s="165">
        <f t="shared" si="37"/>
        <v>12.762899999999998</v>
      </c>
      <c r="Z178" s="165">
        <v>0</v>
      </c>
      <c r="AA178" s="166">
        <f t="shared" si="38"/>
        <v>0</v>
      </c>
      <c r="AR178" s="18" t="s">
        <v>165</v>
      </c>
      <c r="AT178" s="18" t="s">
        <v>161</v>
      </c>
      <c r="AU178" s="18" t="s">
        <v>104</v>
      </c>
      <c r="AY178" s="18" t="s">
        <v>160</v>
      </c>
      <c r="BE178" s="105">
        <f t="shared" si="39"/>
        <v>0</v>
      </c>
      <c r="BF178" s="105">
        <f t="shared" si="40"/>
        <v>0</v>
      </c>
      <c r="BG178" s="105">
        <f t="shared" si="41"/>
        <v>0</v>
      </c>
      <c r="BH178" s="105">
        <f t="shared" si="42"/>
        <v>0</v>
      </c>
      <c r="BI178" s="105">
        <f t="shared" si="43"/>
        <v>0</v>
      </c>
      <c r="BJ178" s="18" t="s">
        <v>11</v>
      </c>
      <c r="BK178" s="105">
        <f t="shared" si="44"/>
        <v>0</v>
      </c>
      <c r="BL178" s="18" t="s">
        <v>165</v>
      </c>
      <c r="BM178" s="18" t="s">
        <v>298</v>
      </c>
    </row>
    <row r="179" spans="2:65" s="1" customFormat="1" ht="25.5" customHeight="1">
      <c r="B179" s="131"/>
      <c r="C179" s="160" t="s">
        <v>299</v>
      </c>
      <c r="D179" s="160" t="s">
        <v>161</v>
      </c>
      <c r="E179" s="161" t="s">
        <v>300</v>
      </c>
      <c r="F179" s="218" t="s">
        <v>301</v>
      </c>
      <c r="G179" s="218"/>
      <c r="H179" s="218"/>
      <c r="I179" s="218"/>
      <c r="J179" s="162" t="s">
        <v>207</v>
      </c>
      <c r="K179" s="163">
        <v>2</v>
      </c>
      <c r="L179" s="226">
        <v>0</v>
      </c>
      <c r="M179" s="226"/>
      <c r="N179" s="219">
        <f t="shared" si="35"/>
        <v>0</v>
      </c>
      <c r="O179" s="219"/>
      <c r="P179" s="219"/>
      <c r="Q179" s="219"/>
      <c r="R179" s="134"/>
      <c r="T179" s="164" t="s">
        <v>5</v>
      </c>
      <c r="U179" s="43" t="s">
        <v>43</v>
      </c>
      <c r="V179" s="35"/>
      <c r="W179" s="165">
        <f t="shared" si="36"/>
        <v>0</v>
      </c>
      <c r="X179" s="165">
        <v>0</v>
      </c>
      <c r="Y179" s="165">
        <f t="shared" si="37"/>
        <v>0</v>
      </c>
      <c r="Z179" s="165">
        <v>0</v>
      </c>
      <c r="AA179" s="166">
        <f t="shared" si="38"/>
        <v>0</v>
      </c>
      <c r="AR179" s="18" t="s">
        <v>165</v>
      </c>
      <c r="AT179" s="18" t="s">
        <v>161</v>
      </c>
      <c r="AU179" s="18" t="s">
        <v>104</v>
      </c>
      <c r="AY179" s="18" t="s">
        <v>160</v>
      </c>
      <c r="BE179" s="105">
        <f t="shared" si="39"/>
        <v>0</v>
      </c>
      <c r="BF179" s="105">
        <f t="shared" si="40"/>
        <v>0</v>
      </c>
      <c r="BG179" s="105">
        <f t="shared" si="41"/>
        <v>0</v>
      </c>
      <c r="BH179" s="105">
        <f t="shared" si="42"/>
        <v>0</v>
      </c>
      <c r="BI179" s="105">
        <f t="shared" si="43"/>
        <v>0</v>
      </c>
      <c r="BJ179" s="18" t="s">
        <v>11</v>
      </c>
      <c r="BK179" s="105">
        <f t="shared" si="44"/>
        <v>0</v>
      </c>
      <c r="BL179" s="18" t="s">
        <v>165</v>
      </c>
      <c r="BM179" s="18" t="s">
        <v>302</v>
      </c>
    </row>
    <row r="180" spans="2:65" s="1" customFormat="1" ht="25.5" customHeight="1">
      <c r="B180" s="131"/>
      <c r="C180" s="167" t="s">
        <v>303</v>
      </c>
      <c r="D180" s="167" t="s">
        <v>304</v>
      </c>
      <c r="E180" s="168" t="s">
        <v>305</v>
      </c>
      <c r="F180" s="229" t="s">
        <v>306</v>
      </c>
      <c r="G180" s="229"/>
      <c r="H180" s="229"/>
      <c r="I180" s="229"/>
      <c r="J180" s="169" t="s">
        <v>207</v>
      </c>
      <c r="K180" s="170">
        <v>2</v>
      </c>
      <c r="L180" s="227">
        <v>0</v>
      </c>
      <c r="M180" s="227"/>
      <c r="N180" s="228">
        <f t="shared" si="35"/>
        <v>0</v>
      </c>
      <c r="O180" s="219"/>
      <c r="P180" s="219"/>
      <c r="Q180" s="219"/>
      <c r="R180" s="134"/>
      <c r="T180" s="164" t="s">
        <v>5</v>
      </c>
      <c r="U180" s="43" t="s">
        <v>43</v>
      </c>
      <c r="V180" s="35"/>
      <c r="W180" s="165">
        <f t="shared" si="36"/>
        <v>0</v>
      </c>
      <c r="X180" s="165">
        <v>3.5E-4</v>
      </c>
      <c r="Y180" s="165">
        <f t="shared" si="37"/>
        <v>6.9999999999999999E-4</v>
      </c>
      <c r="Z180" s="165">
        <v>0</v>
      </c>
      <c r="AA180" s="166">
        <f t="shared" si="38"/>
        <v>0</v>
      </c>
      <c r="AR180" s="18" t="s">
        <v>191</v>
      </c>
      <c r="AT180" s="18" t="s">
        <v>304</v>
      </c>
      <c r="AU180" s="18" t="s">
        <v>104</v>
      </c>
      <c r="AY180" s="18" t="s">
        <v>160</v>
      </c>
      <c r="BE180" s="105">
        <f t="shared" si="39"/>
        <v>0</v>
      </c>
      <c r="BF180" s="105">
        <f t="shared" si="40"/>
        <v>0</v>
      </c>
      <c r="BG180" s="105">
        <f t="shared" si="41"/>
        <v>0</v>
      </c>
      <c r="BH180" s="105">
        <f t="shared" si="42"/>
        <v>0</v>
      </c>
      <c r="BI180" s="105">
        <f t="shared" si="43"/>
        <v>0</v>
      </c>
      <c r="BJ180" s="18" t="s">
        <v>11</v>
      </c>
      <c r="BK180" s="105">
        <f t="shared" si="44"/>
        <v>0</v>
      </c>
      <c r="BL180" s="18" t="s">
        <v>165</v>
      </c>
      <c r="BM180" s="18" t="s">
        <v>307</v>
      </c>
    </row>
    <row r="181" spans="2:65" s="1" customFormat="1" ht="16.5" customHeight="1">
      <c r="B181" s="131"/>
      <c r="C181" s="160" t="s">
        <v>308</v>
      </c>
      <c r="D181" s="160" t="s">
        <v>161</v>
      </c>
      <c r="E181" s="161" t="s">
        <v>309</v>
      </c>
      <c r="F181" s="218" t="s">
        <v>310</v>
      </c>
      <c r="G181" s="218"/>
      <c r="H181" s="218"/>
      <c r="I181" s="218"/>
      <c r="J181" s="162" t="s">
        <v>207</v>
      </c>
      <c r="K181" s="163">
        <v>1</v>
      </c>
      <c r="L181" s="226">
        <v>0</v>
      </c>
      <c r="M181" s="226"/>
      <c r="N181" s="219">
        <f t="shared" si="35"/>
        <v>0</v>
      </c>
      <c r="O181" s="219"/>
      <c r="P181" s="219"/>
      <c r="Q181" s="219"/>
      <c r="R181" s="134"/>
      <c r="T181" s="164" t="s">
        <v>5</v>
      </c>
      <c r="U181" s="43" t="s">
        <v>43</v>
      </c>
      <c r="V181" s="35"/>
      <c r="W181" s="165">
        <f t="shared" si="36"/>
        <v>0</v>
      </c>
      <c r="X181" s="165">
        <v>0</v>
      </c>
      <c r="Y181" s="165">
        <f t="shared" si="37"/>
        <v>0</v>
      </c>
      <c r="Z181" s="165">
        <v>0</v>
      </c>
      <c r="AA181" s="166">
        <f t="shared" si="38"/>
        <v>0</v>
      </c>
      <c r="AR181" s="18" t="s">
        <v>165</v>
      </c>
      <c r="AT181" s="18" t="s">
        <v>161</v>
      </c>
      <c r="AU181" s="18" t="s">
        <v>104</v>
      </c>
      <c r="AY181" s="18" t="s">
        <v>160</v>
      </c>
      <c r="BE181" s="105">
        <f t="shared" si="39"/>
        <v>0</v>
      </c>
      <c r="BF181" s="105">
        <f t="shared" si="40"/>
        <v>0</v>
      </c>
      <c r="BG181" s="105">
        <f t="shared" si="41"/>
        <v>0</v>
      </c>
      <c r="BH181" s="105">
        <f t="shared" si="42"/>
        <v>0</v>
      </c>
      <c r="BI181" s="105">
        <f t="shared" si="43"/>
        <v>0</v>
      </c>
      <c r="BJ181" s="18" t="s">
        <v>11</v>
      </c>
      <c r="BK181" s="105">
        <f t="shared" si="44"/>
        <v>0</v>
      </c>
      <c r="BL181" s="18" t="s">
        <v>165</v>
      </c>
      <c r="BM181" s="18" t="s">
        <v>311</v>
      </c>
    </row>
    <row r="182" spans="2:65" s="9" customFormat="1" ht="29.85" customHeight="1">
      <c r="B182" s="149"/>
      <c r="C182" s="150"/>
      <c r="D182" s="159" t="s">
        <v>120</v>
      </c>
      <c r="E182" s="159"/>
      <c r="F182" s="159"/>
      <c r="G182" s="159"/>
      <c r="H182" s="159"/>
      <c r="I182" s="159"/>
      <c r="J182" s="159"/>
      <c r="K182" s="159"/>
      <c r="L182" s="159"/>
      <c r="M182" s="159"/>
      <c r="N182" s="220">
        <f>BK182</f>
        <v>0</v>
      </c>
      <c r="O182" s="221"/>
      <c r="P182" s="221"/>
      <c r="Q182" s="221"/>
      <c r="R182" s="152"/>
      <c r="T182" s="153"/>
      <c r="U182" s="150"/>
      <c r="V182" s="150"/>
      <c r="W182" s="154">
        <f>SUM(W183:W203)</f>
        <v>0</v>
      </c>
      <c r="X182" s="150"/>
      <c r="Y182" s="154">
        <f>SUM(Y183:Y203)</f>
        <v>11.75554</v>
      </c>
      <c r="Z182" s="150"/>
      <c r="AA182" s="155">
        <f>SUM(AA183:AA203)</f>
        <v>69.948678999999998</v>
      </c>
      <c r="AR182" s="156" t="s">
        <v>11</v>
      </c>
      <c r="AT182" s="157" t="s">
        <v>77</v>
      </c>
      <c r="AU182" s="157" t="s">
        <v>11</v>
      </c>
      <c r="AY182" s="156" t="s">
        <v>160</v>
      </c>
      <c r="BK182" s="158">
        <f>SUM(BK183:BK203)</f>
        <v>0</v>
      </c>
    </row>
    <row r="183" spans="2:65" s="1" customFormat="1" ht="25.5" customHeight="1">
      <c r="B183" s="131"/>
      <c r="C183" s="160" t="s">
        <v>312</v>
      </c>
      <c r="D183" s="160" t="s">
        <v>161</v>
      </c>
      <c r="E183" s="161" t="s">
        <v>313</v>
      </c>
      <c r="F183" s="218" t="s">
        <v>314</v>
      </c>
      <c r="G183" s="218"/>
      <c r="H183" s="218"/>
      <c r="I183" s="218"/>
      <c r="J183" s="162" t="s">
        <v>202</v>
      </c>
      <c r="K183" s="163">
        <v>90</v>
      </c>
      <c r="L183" s="226">
        <v>0</v>
      </c>
      <c r="M183" s="226"/>
      <c r="N183" s="219">
        <f t="shared" ref="N183:N203" si="45">ROUND(L183*K183,0)</f>
        <v>0</v>
      </c>
      <c r="O183" s="219"/>
      <c r="P183" s="219"/>
      <c r="Q183" s="219"/>
      <c r="R183" s="134"/>
      <c r="T183" s="164" t="s">
        <v>5</v>
      </c>
      <c r="U183" s="43" t="s">
        <v>43</v>
      </c>
      <c r="V183" s="35"/>
      <c r="W183" s="165">
        <f t="shared" ref="W183:W203" si="46">V183*K183</f>
        <v>0</v>
      </c>
      <c r="X183" s="165">
        <v>0.10095</v>
      </c>
      <c r="Y183" s="165">
        <f t="shared" ref="Y183:Y203" si="47">X183*K183</f>
        <v>9.0854999999999997</v>
      </c>
      <c r="Z183" s="165">
        <v>0</v>
      </c>
      <c r="AA183" s="166">
        <f t="shared" ref="AA183:AA203" si="48">Z183*K183</f>
        <v>0</v>
      </c>
      <c r="AR183" s="18" t="s">
        <v>165</v>
      </c>
      <c r="AT183" s="18" t="s">
        <v>161</v>
      </c>
      <c r="AU183" s="18" t="s">
        <v>104</v>
      </c>
      <c r="AY183" s="18" t="s">
        <v>160</v>
      </c>
      <c r="BE183" s="105">
        <f t="shared" ref="BE183:BE203" si="49">IF(U183="základní",N183,0)</f>
        <v>0</v>
      </c>
      <c r="BF183" s="105">
        <f t="shared" ref="BF183:BF203" si="50">IF(U183="snížená",N183,0)</f>
        <v>0</v>
      </c>
      <c r="BG183" s="105">
        <f t="shared" ref="BG183:BG203" si="51">IF(U183="zákl. přenesená",N183,0)</f>
        <v>0</v>
      </c>
      <c r="BH183" s="105">
        <f t="shared" ref="BH183:BH203" si="52">IF(U183="sníž. přenesená",N183,0)</f>
        <v>0</v>
      </c>
      <c r="BI183" s="105">
        <f t="shared" ref="BI183:BI203" si="53">IF(U183="nulová",N183,0)</f>
        <v>0</v>
      </c>
      <c r="BJ183" s="18" t="s">
        <v>11</v>
      </c>
      <c r="BK183" s="105">
        <f t="shared" ref="BK183:BK203" si="54">ROUND(L183*K183,0)</f>
        <v>0</v>
      </c>
      <c r="BL183" s="18" t="s">
        <v>165</v>
      </c>
      <c r="BM183" s="18" t="s">
        <v>315</v>
      </c>
    </row>
    <row r="184" spans="2:65" s="1" customFormat="1" ht="25.5" customHeight="1">
      <c r="B184" s="131"/>
      <c r="C184" s="167" t="s">
        <v>316</v>
      </c>
      <c r="D184" s="167" t="s">
        <v>304</v>
      </c>
      <c r="E184" s="168" t="s">
        <v>317</v>
      </c>
      <c r="F184" s="229" t="s">
        <v>318</v>
      </c>
      <c r="G184" s="229"/>
      <c r="H184" s="229"/>
      <c r="I184" s="229"/>
      <c r="J184" s="169" t="s">
        <v>202</v>
      </c>
      <c r="K184" s="170">
        <v>92.7</v>
      </c>
      <c r="L184" s="227">
        <v>0</v>
      </c>
      <c r="M184" s="227"/>
      <c r="N184" s="228">
        <f t="shared" si="45"/>
        <v>0</v>
      </c>
      <c r="O184" s="219"/>
      <c r="P184" s="219"/>
      <c r="Q184" s="219"/>
      <c r="R184" s="134"/>
      <c r="T184" s="164" t="s">
        <v>5</v>
      </c>
      <c r="U184" s="43" t="s">
        <v>43</v>
      </c>
      <c r="V184" s="35"/>
      <c r="W184" s="165">
        <f t="shared" si="46"/>
        <v>0</v>
      </c>
      <c r="X184" s="165">
        <v>2.8000000000000001E-2</v>
      </c>
      <c r="Y184" s="165">
        <f t="shared" si="47"/>
        <v>2.5956000000000001</v>
      </c>
      <c r="Z184" s="165">
        <v>0</v>
      </c>
      <c r="AA184" s="166">
        <f t="shared" si="48"/>
        <v>0</v>
      </c>
      <c r="AR184" s="18" t="s">
        <v>191</v>
      </c>
      <c r="AT184" s="18" t="s">
        <v>304</v>
      </c>
      <c r="AU184" s="18" t="s">
        <v>104</v>
      </c>
      <c r="AY184" s="18" t="s">
        <v>160</v>
      </c>
      <c r="BE184" s="105">
        <f t="shared" si="49"/>
        <v>0</v>
      </c>
      <c r="BF184" s="105">
        <f t="shared" si="50"/>
        <v>0</v>
      </c>
      <c r="BG184" s="105">
        <f t="shared" si="51"/>
        <v>0</v>
      </c>
      <c r="BH184" s="105">
        <f t="shared" si="52"/>
        <v>0</v>
      </c>
      <c r="BI184" s="105">
        <f t="shared" si="53"/>
        <v>0</v>
      </c>
      <c r="BJ184" s="18" t="s">
        <v>11</v>
      </c>
      <c r="BK184" s="105">
        <f t="shared" si="54"/>
        <v>0</v>
      </c>
      <c r="BL184" s="18" t="s">
        <v>165</v>
      </c>
      <c r="BM184" s="18" t="s">
        <v>319</v>
      </c>
    </row>
    <row r="185" spans="2:65" s="1" customFormat="1" ht="38.25" customHeight="1">
      <c r="B185" s="131"/>
      <c r="C185" s="160" t="s">
        <v>320</v>
      </c>
      <c r="D185" s="160" t="s">
        <v>161</v>
      </c>
      <c r="E185" s="161" t="s">
        <v>321</v>
      </c>
      <c r="F185" s="218" t="s">
        <v>322</v>
      </c>
      <c r="G185" s="218"/>
      <c r="H185" s="218"/>
      <c r="I185" s="218"/>
      <c r="J185" s="162" t="s">
        <v>164</v>
      </c>
      <c r="K185" s="163">
        <v>1665</v>
      </c>
      <c r="L185" s="226">
        <v>0</v>
      </c>
      <c r="M185" s="226"/>
      <c r="N185" s="219">
        <f t="shared" si="45"/>
        <v>0</v>
      </c>
      <c r="O185" s="219"/>
      <c r="P185" s="219"/>
      <c r="Q185" s="219"/>
      <c r="R185" s="134"/>
      <c r="T185" s="164" t="s">
        <v>5</v>
      </c>
      <c r="U185" s="43" t="s">
        <v>43</v>
      </c>
      <c r="V185" s="35"/>
      <c r="W185" s="165">
        <f t="shared" si="46"/>
        <v>0</v>
      </c>
      <c r="X185" s="165">
        <v>0</v>
      </c>
      <c r="Y185" s="165">
        <f t="shared" si="47"/>
        <v>0</v>
      </c>
      <c r="Z185" s="165">
        <v>0</v>
      </c>
      <c r="AA185" s="166">
        <f t="shared" si="48"/>
        <v>0</v>
      </c>
      <c r="AR185" s="18" t="s">
        <v>165</v>
      </c>
      <c r="AT185" s="18" t="s">
        <v>161</v>
      </c>
      <c r="AU185" s="18" t="s">
        <v>104</v>
      </c>
      <c r="AY185" s="18" t="s">
        <v>160</v>
      </c>
      <c r="BE185" s="105">
        <f t="shared" si="49"/>
        <v>0</v>
      </c>
      <c r="BF185" s="105">
        <f t="shared" si="50"/>
        <v>0</v>
      </c>
      <c r="BG185" s="105">
        <f t="shared" si="51"/>
        <v>0</v>
      </c>
      <c r="BH185" s="105">
        <f t="shared" si="52"/>
        <v>0</v>
      </c>
      <c r="BI185" s="105">
        <f t="shared" si="53"/>
        <v>0</v>
      </c>
      <c r="BJ185" s="18" t="s">
        <v>11</v>
      </c>
      <c r="BK185" s="105">
        <f t="shared" si="54"/>
        <v>0</v>
      </c>
      <c r="BL185" s="18" t="s">
        <v>165</v>
      </c>
      <c r="BM185" s="18" t="s">
        <v>323</v>
      </c>
    </row>
    <row r="186" spans="2:65" s="1" customFormat="1" ht="38.25" customHeight="1">
      <c r="B186" s="131"/>
      <c r="C186" s="160" t="s">
        <v>324</v>
      </c>
      <c r="D186" s="160" t="s">
        <v>161</v>
      </c>
      <c r="E186" s="161" t="s">
        <v>325</v>
      </c>
      <c r="F186" s="218" t="s">
        <v>326</v>
      </c>
      <c r="G186" s="218"/>
      <c r="H186" s="218"/>
      <c r="I186" s="218"/>
      <c r="J186" s="162" t="s">
        <v>164</v>
      </c>
      <c r="K186" s="163">
        <v>199800</v>
      </c>
      <c r="L186" s="226">
        <v>0</v>
      </c>
      <c r="M186" s="226"/>
      <c r="N186" s="219">
        <f t="shared" si="45"/>
        <v>0</v>
      </c>
      <c r="O186" s="219"/>
      <c r="P186" s="219"/>
      <c r="Q186" s="219"/>
      <c r="R186" s="134"/>
      <c r="T186" s="164" t="s">
        <v>5</v>
      </c>
      <c r="U186" s="43" t="s">
        <v>43</v>
      </c>
      <c r="V186" s="35"/>
      <c r="W186" s="165">
        <f t="shared" si="46"/>
        <v>0</v>
      </c>
      <c r="X186" s="165">
        <v>0</v>
      </c>
      <c r="Y186" s="165">
        <f t="shared" si="47"/>
        <v>0</v>
      </c>
      <c r="Z186" s="165">
        <v>0</v>
      </c>
      <c r="AA186" s="166">
        <f t="shared" si="48"/>
        <v>0</v>
      </c>
      <c r="AR186" s="18" t="s">
        <v>165</v>
      </c>
      <c r="AT186" s="18" t="s">
        <v>161</v>
      </c>
      <c r="AU186" s="18" t="s">
        <v>104</v>
      </c>
      <c r="AY186" s="18" t="s">
        <v>160</v>
      </c>
      <c r="BE186" s="105">
        <f t="shared" si="49"/>
        <v>0</v>
      </c>
      <c r="BF186" s="105">
        <f t="shared" si="50"/>
        <v>0</v>
      </c>
      <c r="BG186" s="105">
        <f t="shared" si="51"/>
        <v>0</v>
      </c>
      <c r="BH186" s="105">
        <f t="shared" si="52"/>
        <v>0</v>
      </c>
      <c r="BI186" s="105">
        <f t="shared" si="53"/>
        <v>0</v>
      </c>
      <c r="BJ186" s="18" t="s">
        <v>11</v>
      </c>
      <c r="BK186" s="105">
        <f t="shared" si="54"/>
        <v>0</v>
      </c>
      <c r="BL186" s="18" t="s">
        <v>165</v>
      </c>
      <c r="BM186" s="18" t="s">
        <v>327</v>
      </c>
    </row>
    <row r="187" spans="2:65" s="1" customFormat="1" ht="38.25" customHeight="1">
      <c r="B187" s="131"/>
      <c r="C187" s="160" t="s">
        <v>328</v>
      </c>
      <c r="D187" s="160" t="s">
        <v>161</v>
      </c>
      <c r="E187" s="161" t="s">
        <v>329</v>
      </c>
      <c r="F187" s="218" t="s">
        <v>330</v>
      </c>
      <c r="G187" s="218"/>
      <c r="H187" s="218"/>
      <c r="I187" s="218"/>
      <c r="J187" s="162" t="s">
        <v>164</v>
      </c>
      <c r="K187" s="163">
        <v>1665</v>
      </c>
      <c r="L187" s="226">
        <v>0</v>
      </c>
      <c r="M187" s="226"/>
      <c r="N187" s="219">
        <f t="shared" si="45"/>
        <v>0</v>
      </c>
      <c r="O187" s="219"/>
      <c r="P187" s="219"/>
      <c r="Q187" s="219"/>
      <c r="R187" s="134"/>
      <c r="T187" s="164" t="s">
        <v>5</v>
      </c>
      <c r="U187" s="43" t="s">
        <v>43</v>
      </c>
      <c r="V187" s="35"/>
      <c r="W187" s="165">
        <f t="shared" si="46"/>
        <v>0</v>
      </c>
      <c r="X187" s="165">
        <v>0</v>
      </c>
      <c r="Y187" s="165">
        <f t="shared" si="47"/>
        <v>0</v>
      </c>
      <c r="Z187" s="165">
        <v>0</v>
      </c>
      <c r="AA187" s="166">
        <f t="shared" si="48"/>
        <v>0</v>
      </c>
      <c r="AR187" s="18" t="s">
        <v>165</v>
      </c>
      <c r="AT187" s="18" t="s">
        <v>161</v>
      </c>
      <c r="AU187" s="18" t="s">
        <v>104</v>
      </c>
      <c r="AY187" s="18" t="s">
        <v>160</v>
      </c>
      <c r="BE187" s="105">
        <f t="shared" si="49"/>
        <v>0</v>
      </c>
      <c r="BF187" s="105">
        <f t="shared" si="50"/>
        <v>0</v>
      </c>
      <c r="BG187" s="105">
        <f t="shared" si="51"/>
        <v>0</v>
      </c>
      <c r="BH187" s="105">
        <f t="shared" si="52"/>
        <v>0</v>
      </c>
      <c r="BI187" s="105">
        <f t="shared" si="53"/>
        <v>0</v>
      </c>
      <c r="BJ187" s="18" t="s">
        <v>11</v>
      </c>
      <c r="BK187" s="105">
        <f t="shared" si="54"/>
        <v>0</v>
      </c>
      <c r="BL187" s="18" t="s">
        <v>165</v>
      </c>
      <c r="BM187" s="18" t="s">
        <v>331</v>
      </c>
    </row>
    <row r="188" spans="2:65" s="1" customFormat="1" ht="25.5" customHeight="1">
      <c r="B188" s="131"/>
      <c r="C188" s="160" t="s">
        <v>332</v>
      </c>
      <c r="D188" s="160" t="s">
        <v>161</v>
      </c>
      <c r="E188" s="161" t="s">
        <v>333</v>
      </c>
      <c r="F188" s="218" t="s">
        <v>334</v>
      </c>
      <c r="G188" s="218"/>
      <c r="H188" s="218"/>
      <c r="I188" s="218"/>
      <c r="J188" s="162" t="s">
        <v>164</v>
      </c>
      <c r="K188" s="163">
        <v>1665</v>
      </c>
      <c r="L188" s="226">
        <v>0</v>
      </c>
      <c r="M188" s="226"/>
      <c r="N188" s="219">
        <f t="shared" si="45"/>
        <v>0</v>
      </c>
      <c r="O188" s="219"/>
      <c r="P188" s="219"/>
      <c r="Q188" s="219"/>
      <c r="R188" s="134"/>
      <c r="T188" s="164" t="s">
        <v>5</v>
      </c>
      <c r="U188" s="43" t="s">
        <v>43</v>
      </c>
      <c r="V188" s="35"/>
      <c r="W188" s="165">
        <f t="shared" si="46"/>
        <v>0</v>
      </c>
      <c r="X188" s="165">
        <v>0</v>
      </c>
      <c r="Y188" s="165">
        <f t="shared" si="47"/>
        <v>0</v>
      </c>
      <c r="Z188" s="165">
        <v>0</v>
      </c>
      <c r="AA188" s="166">
        <f t="shared" si="48"/>
        <v>0</v>
      </c>
      <c r="AR188" s="18" t="s">
        <v>165</v>
      </c>
      <c r="AT188" s="18" t="s">
        <v>161</v>
      </c>
      <c r="AU188" s="18" t="s">
        <v>104</v>
      </c>
      <c r="AY188" s="18" t="s">
        <v>160</v>
      </c>
      <c r="BE188" s="105">
        <f t="shared" si="49"/>
        <v>0</v>
      </c>
      <c r="BF188" s="105">
        <f t="shared" si="50"/>
        <v>0</v>
      </c>
      <c r="BG188" s="105">
        <f t="shared" si="51"/>
        <v>0</v>
      </c>
      <c r="BH188" s="105">
        <f t="shared" si="52"/>
        <v>0</v>
      </c>
      <c r="BI188" s="105">
        <f t="shared" si="53"/>
        <v>0</v>
      </c>
      <c r="BJ188" s="18" t="s">
        <v>11</v>
      </c>
      <c r="BK188" s="105">
        <f t="shared" si="54"/>
        <v>0</v>
      </c>
      <c r="BL188" s="18" t="s">
        <v>165</v>
      </c>
      <c r="BM188" s="18" t="s">
        <v>335</v>
      </c>
    </row>
    <row r="189" spans="2:65" s="1" customFormat="1" ht="25.5" customHeight="1">
      <c r="B189" s="131"/>
      <c r="C189" s="160" t="s">
        <v>336</v>
      </c>
      <c r="D189" s="160" t="s">
        <v>161</v>
      </c>
      <c r="E189" s="161" t="s">
        <v>337</v>
      </c>
      <c r="F189" s="218" t="s">
        <v>338</v>
      </c>
      <c r="G189" s="218"/>
      <c r="H189" s="218"/>
      <c r="I189" s="218"/>
      <c r="J189" s="162" t="s">
        <v>164</v>
      </c>
      <c r="K189" s="163">
        <v>199800</v>
      </c>
      <c r="L189" s="226">
        <v>0</v>
      </c>
      <c r="M189" s="226"/>
      <c r="N189" s="219">
        <f t="shared" si="45"/>
        <v>0</v>
      </c>
      <c r="O189" s="219"/>
      <c r="P189" s="219"/>
      <c r="Q189" s="219"/>
      <c r="R189" s="134"/>
      <c r="T189" s="164" t="s">
        <v>5</v>
      </c>
      <c r="U189" s="43" t="s">
        <v>43</v>
      </c>
      <c r="V189" s="35"/>
      <c r="W189" s="165">
        <f t="shared" si="46"/>
        <v>0</v>
      </c>
      <c r="X189" s="165">
        <v>0</v>
      </c>
      <c r="Y189" s="165">
        <f t="shared" si="47"/>
        <v>0</v>
      </c>
      <c r="Z189" s="165">
        <v>0</v>
      </c>
      <c r="AA189" s="166">
        <f t="shared" si="48"/>
        <v>0</v>
      </c>
      <c r="AR189" s="18" t="s">
        <v>165</v>
      </c>
      <c r="AT189" s="18" t="s">
        <v>161</v>
      </c>
      <c r="AU189" s="18" t="s">
        <v>104</v>
      </c>
      <c r="AY189" s="18" t="s">
        <v>160</v>
      </c>
      <c r="BE189" s="105">
        <f t="shared" si="49"/>
        <v>0</v>
      </c>
      <c r="BF189" s="105">
        <f t="shared" si="50"/>
        <v>0</v>
      </c>
      <c r="BG189" s="105">
        <f t="shared" si="51"/>
        <v>0</v>
      </c>
      <c r="BH189" s="105">
        <f t="shared" si="52"/>
        <v>0</v>
      </c>
      <c r="BI189" s="105">
        <f t="shared" si="53"/>
        <v>0</v>
      </c>
      <c r="BJ189" s="18" t="s">
        <v>11</v>
      </c>
      <c r="BK189" s="105">
        <f t="shared" si="54"/>
        <v>0</v>
      </c>
      <c r="BL189" s="18" t="s">
        <v>165</v>
      </c>
      <c r="BM189" s="18" t="s">
        <v>339</v>
      </c>
    </row>
    <row r="190" spans="2:65" s="1" customFormat="1" ht="25.5" customHeight="1">
      <c r="B190" s="131"/>
      <c r="C190" s="160" t="s">
        <v>340</v>
      </c>
      <c r="D190" s="160" t="s">
        <v>161</v>
      </c>
      <c r="E190" s="161" t="s">
        <v>341</v>
      </c>
      <c r="F190" s="218" t="s">
        <v>342</v>
      </c>
      <c r="G190" s="218"/>
      <c r="H190" s="218"/>
      <c r="I190" s="218"/>
      <c r="J190" s="162" t="s">
        <v>164</v>
      </c>
      <c r="K190" s="163">
        <v>1665</v>
      </c>
      <c r="L190" s="226">
        <v>0</v>
      </c>
      <c r="M190" s="226"/>
      <c r="N190" s="219">
        <f t="shared" si="45"/>
        <v>0</v>
      </c>
      <c r="O190" s="219"/>
      <c r="P190" s="219"/>
      <c r="Q190" s="219"/>
      <c r="R190" s="134"/>
      <c r="T190" s="164" t="s">
        <v>5</v>
      </c>
      <c r="U190" s="43" t="s">
        <v>43</v>
      </c>
      <c r="V190" s="35"/>
      <c r="W190" s="165">
        <f t="shared" si="46"/>
        <v>0</v>
      </c>
      <c r="X190" s="165">
        <v>0</v>
      </c>
      <c r="Y190" s="165">
        <f t="shared" si="47"/>
        <v>0</v>
      </c>
      <c r="Z190" s="165">
        <v>0</v>
      </c>
      <c r="AA190" s="166">
        <f t="shared" si="48"/>
        <v>0</v>
      </c>
      <c r="AR190" s="18" t="s">
        <v>165</v>
      </c>
      <c r="AT190" s="18" t="s">
        <v>161</v>
      </c>
      <c r="AU190" s="18" t="s">
        <v>104</v>
      </c>
      <c r="AY190" s="18" t="s">
        <v>160</v>
      </c>
      <c r="BE190" s="105">
        <f t="shared" si="49"/>
        <v>0</v>
      </c>
      <c r="BF190" s="105">
        <f t="shared" si="50"/>
        <v>0</v>
      </c>
      <c r="BG190" s="105">
        <f t="shared" si="51"/>
        <v>0</v>
      </c>
      <c r="BH190" s="105">
        <f t="shared" si="52"/>
        <v>0</v>
      </c>
      <c r="BI190" s="105">
        <f t="shared" si="53"/>
        <v>0</v>
      </c>
      <c r="BJ190" s="18" t="s">
        <v>11</v>
      </c>
      <c r="BK190" s="105">
        <f t="shared" si="54"/>
        <v>0</v>
      </c>
      <c r="BL190" s="18" t="s">
        <v>165</v>
      </c>
      <c r="BM190" s="18" t="s">
        <v>343</v>
      </c>
    </row>
    <row r="191" spans="2:65" s="1" customFormat="1" ht="16.5" customHeight="1">
      <c r="B191" s="131"/>
      <c r="C191" s="160" t="s">
        <v>344</v>
      </c>
      <c r="D191" s="160" t="s">
        <v>161</v>
      </c>
      <c r="E191" s="161" t="s">
        <v>345</v>
      </c>
      <c r="F191" s="218" t="s">
        <v>346</v>
      </c>
      <c r="G191" s="218"/>
      <c r="H191" s="218"/>
      <c r="I191" s="218"/>
      <c r="J191" s="162" t="s">
        <v>202</v>
      </c>
      <c r="K191" s="163">
        <v>3</v>
      </c>
      <c r="L191" s="226">
        <v>0</v>
      </c>
      <c r="M191" s="226"/>
      <c r="N191" s="219">
        <f t="shared" si="45"/>
        <v>0</v>
      </c>
      <c r="O191" s="219"/>
      <c r="P191" s="219"/>
      <c r="Q191" s="219"/>
      <c r="R191" s="134"/>
      <c r="T191" s="164" t="s">
        <v>5</v>
      </c>
      <c r="U191" s="43" t="s">
        <v>43</v>
      </c>
      <c r="V191" s="35"/>
      <c r="W191" s="165">
        <f t="shared" si="46"/>
        <v>0</v>
      </c>
      <c r="X191" s="165">
        <v>0</v>
      </c>
      <c r="Y191" s="165">
        <f t="shared" si="47"/>
        <v>0</v>
      </c>
      <c r="Z191" s="165">
        <v>0</v>
      </c>
      <c r="AA191" s="166">
        <f t="shared" si="48"/>
        <v>0</v>
      </c>
      <c r="AR191" s="18" t="s">
        <v>165</v>
      </c>
      <c r="AT191" s="18" t="s">
        <v>161</v>
      </c>
      <c r="AU191" s="18" t="s">
        <v>104</v>
      </c>
      <c r="AY191" s="18" t="s">
        <v>160</v>
      </c>
      <c r="BE191" s="105">
        <f t="shared" si="49"/>
        <v>0</v>
      </c>
      <c r="BF191" s="105">
        <f t="shared" si="50"/>
        <v>0</v>
      </c>
      <c r="BG191" s="105">
        <f t="shared" si="51"/>
        <v>0</v>
      </c>
      <c r="BH191" s="105">
        <f t="shared" si="52"/>
        <v>0</v>
      </c>
      <c r="BI191" s="105">
        <f t="shared" si="53"/>
        <v>0</v>
      </c>
      <c r="BJ191" s="18" t="s">
        <v>11</v>
      </c>
      <c r="BK191" s="105">
        <f t="shared" si="54"/>
        <v>0</v>
      </c>
      <c r="BL191" s="18" t="s">
        <v>165</v>
      </c>
      <c r="BM191" s="18" t="s">
        <v>347</v>
      </c>
    </row>
    <row r="192" spans="2:65" s="1" customFormat="1" ht="25.5" customHeight="1">
      <c r="B192" s="131"/>
      <c r="C192" s="160" t="s">
        <v>348</v>
      </c>
      <c r="D192" s="160" t="s">
        <v>161</v>
      </c>
      <c r="E192" s="161" t="s">
        <v>349</v>
      </c>
      <c r="F192" s="218" t="s">
        <v>350</v>
      </c>
      <c r="G192" s="218"/>
      <c r="H192" s="218"/>
      <c r="I192" s="218"/>
      <c r="J192" s="162" t="s">
        <v>202</v>
      </c>
      <c r="K192" s="163">
        <v>360</v>
      </c>
      <c r="L192" s="226">
        <v>0</v>
      </c>
      <c r="M192" s="226"/>
      <c r="N192" s="219">
        <f t="shared" si="45"/>
        <v>0</v>
      </c>
      <c r="O192" s="219"/>
      <c r="P192" s="219"/>
      <c r="Q192" s="219"/>
      <c r="R192" s="134"/>
      <c r="T192" s="164" t="s">
        <v>5</v>
      </c>
      <c r="U192" s="43" t="s">
        <v>43</v>
      </c>
      <c r="V192" s="35"/>
      <c r="W192" s="165">
        <f t="shared" si="46"/>
        <v>0</v>
      </c>
      <c r="X192" s="165">
        <v>0</v>
      </c>
      <c r="Y192" s="165">
        <f t="shared" si="47"/>
        <v>0</v>
      </c>
      <c r="Z192" s="165">
        <v>0</v>
      </c>
      <c r="AA192" s="166">
        <f t="shared" si="48"/>
        <v>0</v>
      </c>
      <c r="AR192" s="18" t="s">
        <v>165</v>
      </c>
      <c r="AT192" s="18" t="s">
        <v>161</v>
      </c>
      <c r="AU192" s="18" t="s">
        <v>104</v>
      </c>
      <c r="AY192" s="18" t="s">
        <v>160</v>
      </c>
      <c r="BE192" s="105">
        <f t="shared" si="49"/>
        <v>0</v>
      </c>
      <c r="BF192" s="105">
        <f t="shared" si="50"/>
        <v>0</v>
      </c>
      <c r="BG192" s="105">
        <f t="shared" si="51"/>
        <v>0</v>
      </c>
      <c r="BH192" s="105">
        <f t="shared" si="52"/>
        <v>0</v>
      </c>
      <c r="BI192" s="105">
        <f t="shared" si="53"/>
        <v>0</v>
      </c>
      <c r="BJ192" s="18" t="s">
        <v>11</v>
      </c>
      <c r="BK192" s="105">
        <f t="shared" si="54"/>
        <v>0</v>
      </c>
      <c r="BL192" s="18" t="s">
        <v>165</v>
      </c>
      <c r="BM192" s="18" t="s">
        <v>351</v>
      </c>
    </row>
    <row r="193" spans="2:65" s="1" customFormat="1" ht="16.5" customHeight="1">
      <c r="B193" s="131"/>
      <c r="C193" s="160" t="s">
        <v>352</v>
      </c>
      <c r="D193" s="160" t="s">
        <v>161</v>
      </c>
      <c r="E193" s="161" t="s">
        <v>353</v>
      </c>
      <c r="F193" s="218" t="s">
        <v>354</v>
      </c>
      <c r="G193" s="218"/>
      <c r="H193" s="218"/>
      <c r="I193" s="218"/>
      <c r="J193" s="162" t="s">
        <v>202</v>
      </c>
      <c r="K193" s="163">
        <v>3</v>
      </c>
      <c r="L193" s="226">
        <v>0</v>
      </c>
      <c r="M193" s="226"/>
      <c r="N193" s="219">
        <f t="shared" si="45"/>
        <v>0</v>
      </c>
      <c r="O193" s="219"/>
      <c r="P193" s="219"/>
      <c r="Q193" s="219"/>
      <c r="R193" s="134"/>
      <c r="T193" s="164" t="s">
        <v>5</v>
      </c>
      <c r="U193" s="43" t="s">
        <v>43</v>
      </c>
      <c r="V193" s="35"/>
      <c r="W193" s="165">
        <f t="shared" si="46"/>
        <v>0</v>
      </c>
      <c r="X193" s="165">
        <v>0</v>
      </c>
      <c r="Y193" s="165">
        <f t="shared" si="47"/>
        <v>0</v>
      </c>
      <c r="Z193" s="165">
        <v>0</v>
      </c>
      <c r="AA193" s="166">
        <f t="shared" si="48"/>
        <v>0</v>
      </c>
      <c r="AR193" s="18" t="s">
        <v>165</v>
      </c>
      <c r="AT193" s="18" t="s">
        <v>161</v>
      </c>
      <c r="AU193" s="18" t="s">
        <v>104</v>
      </c>
      <c r="AY193" s="18" t="s">
        <v>160</v>
      </c>
      <c r="BE193" s="105">
        <f t="shared" si="49"/>
        <v>0</v>
      </c>
      <c r="BF193" s="105">
        <f t="shared" si="50"/>
        <v>0</v>
      </c>
      <c r="BG193" s="105">
        <f t="shared" si="51"/>
        <v>0</v>
      </c>
      <c r="BH193" s="105">
        <f t="shared" si="52"/>
        <v>0</v>
      </c>
      <c r="BI193" s="105">
        <f t="shared" si="53"/>
        <v>0</v>
      </c>
      <c r="BJ193" s="18" t="s">
        <v>11</v>
      </c>
      <c r="BK193" s="105">
        <f t="shared" si="54"/>
        <v>0</v>
      </c>
      <c r="BL193" s="18" t="s">
        <v>165</v>
      </c>
      <c r="BM193" s="18" t="s">
        <v>355</v>
      </c>
    </row>
    <row r="194" spans="2:65" s="1" customFormat="1" ht="38.25" customHeight="1">
      <c r="B194" s="131"/>
      <c r="C194" s="160" t="s">
        <v>356</v>
      </c>
      <c r="D194" s="160" t="s">
        <v>161</v>
      </c>
      <c r="E194" s="161" t="s">
        <v>357</v>
      </c>
      <c r="F194" s="218" t="s">
        <v>358</v>
      </c>
      <c r="G194" s="218"/>
      <c r="H194" s="218"/>
      <c r="I194" s="218"/>
      <c r="J194" s="162" t="s">
        <v>164</v>
      </c>
      <c r="K194" s="163">
        <v>30</v>
      </c>
      <c r="L194" s="226">
        <v>0</v>
      </c>
      <c r="M194" s="226"/>
      <c r="N194" s="219">
        <f t="shared" si="45"/>
        <v>0</v>
      </c>
      <c r="O194" s="219"/>
      <c r="P194" s="219"/>
      <c r="Q194" s="219"/>
      <c r="R194" s="134"/>
      <c r="T194" s="164" t="s">
        <v>5</v>
      </c>
      <c r="U194" s="43" t="s">
        <v>43</v>
      </c>
      <c r="V194" s="35"/>
      <c r="W194" s="165">
        <f t="shared" si="46"/>
        <v>0</v>
      </c>
      <c r="X194" s="165">
        <v>2.1000000000000001E-4</v>
      </c>
      <c r="Y194" s="165">
        <f t="shared" si="47"/>
        <v>6.3E-3</v>
      </c>
      <c r="Z194" s="165">
        <v>0</v>
      </c>
      <c r="AA194" s="166">
        <f t="shared" si="48"/>
        <v>0</v>
      </c>
      <c r="AR194" s="18" t="s">
        <v>165</v>
      </c>
      <c r="AT194" s="18" t="s">
        <v>161</v>
      </c>
      <c r="AU194" s="18" t="s">
        <v>104</v>
      </c>
      <c r="AY194" s="18" t="s">
        <v>160</v>
      </c>
      <c r="BE194" s="105">
        <f t="shared" si="49"/>
        <v>0</v>
      </c>
      <c r="BF194" s="105">
        <f t="shared" si="50"/>
        <v>0</v>
      </c>
      <c r="BG194" s="105">
        <f t="shared" si="51"/>
        <v>0</v>
      </c>
      <c r="BH194" s="105">
        <f t="shared" si="52"/>
        <v>0</v>
      </c>
      <c r="BI194" s="105">
        <f t="shared" si="53"/>
        <v>0</v>
      </c>
      <c r="BJ194" s="18" t="s">
        <v>11</v>
      </c>
      <c r="BK194" s="105">
        <f t="shared" si="54"/>
        <v>0</v>
      </c>
      <c r="BL194" s="18" t="s">
        <v>165</v>
      </c>
      <c r="BM194" s="18" t="s">
        <v>359</v>
      </c>
    </row>
    <row r="195" spans="2:65" s="1" customFormat="1" ht="16.5" customHeight="1">
      <c r="B195" s="131"/>
      <c r="C195" s="160" t="s">
        <v>360</v>
      </c>
      <c r="D195" s="160" t="s">
        <v>161</v>
      </c>
      <c r="E195" s="161" t="s">
        <v>361</v>
      </c>
      <c r="F195" s="218" t="s">
        <v>362</v>
      </c>
      <c r="G195" s="218"/>
      <c r="H195" s="218"/>
      <c r="I195" s="218"/>
      <c r="J195" s="162" t="s">
        <v>164</v>
      </c>
      <c r="K195" s="163">
        <v>150</v>
      </c>
      <c r="L195" s="226">
        <v>0</v>
      </c>
      <c r="M195" s="226"/>
      <c r="N195" s="219">
        <f t="shared" si="45"/>
        <v>0</v>
      </c>
      <c r="O195" s="219"/>
      <c r="P195" s="219"/>
      <c r="Q195" s="219"/>
      <c r="R195" s="134"/>
      <c r="T195" s="164" t="s">
        <v>5</v>
      </c>
      <c r="U195" s="43" t="s">
        <v>43</v>
      </c>
      <c r="V195" s="35"/>
      <c r="W195" s="165">
        <f t="shared" si="46"/>
        <v>0</v>
      </c>
      <c r="X195" s="165">
        <v>1.0000000000000001E-5</v>
      </c>
      <c r="Y195" s="165">
        <f t="shared" si="47"/>
        <v>1.5E-3</v>
      </c>
      <c r="Z195" s="165">
        <v>0</v>
      </c>
      <c r="AA195" s="166">
        <f t="shared" si="48"/>
        <v>0</v>
      </c>
      <c r="AR195" s="18" t="s">
        <v>165</v>
      </c>
      <c r="AT195" s="18" t="s">
        <v>161</v>
      </c>
      <c r="AU195" s="18" t="s">
        <v>104</v>
      </c>
      <c r="AY195" s="18" t="s">
        <v>160</v>
      </c>
      <c r="BE195" s="105">
        <f t="shared" si="49"/>
        <v>0</v>
      </c>
      <c r="BF195" s="105">
        <f t="shared" si="50"/>
        <v>0</v>
      </c>
      <c r="BG195" s="105">
        <f t="shared" si="51"/>
        <v>0</v>
      </c>
      <c r="BH195" s="105">
        <f t="shared" si="52"/>
        <v>0</v>
      </c>
      <c r="BI195" s="105">
        <f t="shared" si="53"/>
        <v>0</v>
      </c>
      <c r="BJ195" s="18" t="s">
        <v>11</v>
      </c>
      <c r="BK195" s="105">
        <f t="shared" si="54"/>
        <v>0</v>
      </c>
      <c r="BL195" s="18" t="s">
        <v>165</v>
      </c>
      <c r="BM195" s="18" t="s">
        <v>363</v>
      </c>
    </row>
    <row r="196" spans="2:65" s="1" customFormat="1" ht="25.5" customHeight="1">
      <c r="B196" s="131"/>
      <c r="C196" s="160" t="s">
        <v>364</v>
      </c>
      <c r="D196" s="160" t="s">
        <v>161</v>
      </c>
      <c r="E196" s="161" t="s">
        <v>365</v>
      </c>
      <c r="F196" s="218" t="s">
        <v>366</v>
      </c>
      <c r="G196" s="218"/>
      <c r="H196" s="218"/>
      <c r="I196" s="218"/>
      <c r="J196" s="162" t="s">
        <v>207</v>
      </c>
      <c r="K196" s="163">
        <v>2</v>
      </c>
      <c r="L196" s="226">
        <v>0</v>
      </c>
      <c r="M196" s="226"/>
      <c r="N196" s="219">
        <f t="shared" si="45"/>
        <v>0</v>
      </c>
      <c r="O196" s="219"/>
      <c r="P196" s="219"/>
      <c r="Q196" s="219"/>
      <c r="R196" s="134"/>
      <c r="T196" s="164" t="s">
        <v>5</v>
      </c>
      <c r="U196" s="43" t="s">
        <v>43</v>
      </c>
      <c r="V196" s="35"/>
      <c r="W196" s="165">
        <f t="shared" si="46"/>
        <v>0</v>
      </c>
      <c r="X196" s="165">
        <v>4.6800000000000001E-3</v>
      </c>
      <c r="Y196" s="165">
        <f t="shared" si="47"/>
        <v>9.3600000000000003E-3</v>
      </c>
      <c r="Z196" s="165">
        <v>0</v>
      </c>
      <c r="AA196" s="166">
        <f t="shared" si="48"/>
        <v>0</v>
      </c>
      <c r="AR196" s="18" t="s">
        <v>165</v>
      </c>
      <c r="AT196" s="18" t="s">
        <v>161</v>
      </c>
      <c r="AU196" s="18" t="s">
        <v>104</v>
      </c>
      <c r="AY196" s="18" t="s">
        <v>160</v>
      </c>
      <c r="BE196" s="105">
        <f t="shared" si="49"/>
        <v>0</v>
      </c>
      <c r="BF196" s="105">
        <f t="shared" si="50"/>
        <v>0</v>
      </c>
      <c r="BG196" s="105">
        <f t="shared" si="51"/>
        <v>0</v>
      </c>
      <c r="BH196" s="105">
        <f t="shared" si="52"/>
        <v>0</v>
      </c>
      <c r="BI196" s="105">
        <f t="shared" si="53"/>
        <v>0</v>
      </c>
      <c r="BJ196" s="18" t="s">
        <v>11</v>
      </c>
      <c r="BK196" s="105">
        <f t="shared" si="54"/>
        <v>0</v>
      </c>
      <c r="BL196" s="18" t="s">
        <v>165</v>
      </c>
      <c r="BM196" s="18" t="s">
        <v>367</v>
      </c>
    </row>
    <row r="197" spans="2:65" s="1" customFormat="1" ht="25.5" customHeight="1">
      <c r="B197" s="131"/>
      <c r="C197" s="160" t="s">
        <v>368</v>
      </c>
      <c r="D197" s="160" t="s">
        <v>161</v>
      </c>
      <c r="E197" s="161" t="s">
        <v>369</v>
      </c>
      <c r="F197" s="218" t="s">
        <v>370</v>
      </c>
      <c r="G197" s="218"/>
      <c r="H197" s="218"/>
      <c r="I197" s="218"/>
      <c r="J197" s="162" t="s">
        <v>207</v>
      </c>
      <c r="K197" s="163">
        <v>2</v>
      </c>
      <c r="L197" s="226">
        <v>0</v>
      </c>
      <c r="M197" s="226"/>
      <c r="N197" s="219">
        <f t="shared" si="45"/>
        <v>0</v>
      </c>
      <c r="O197" s="219"/>
      <c r="P197" s="219"/>
      <c r="Q197" s="219"/>
      <c r="R197" s="134"/>
      <c r="T197" s="164" t="s">
        <v>5</v>
      </c>
      <c r="U197" s="43" t="s">
        <v>43</v>
      </c>
      <c r="V197" s="35"/>
      <c r="W197" s="165">
        <f t="shared" si="46"/>
        <v>0</v>
      </c>
      <c r="X197" s="165">
        <v>2.8639999999999999E-2</v>
      </c>
      <c r="Y197" s="165">
        <f t="shared" si="47"/>
        <v>5.7279999999999998E-2</v>
      </c>
      <c r="Z197" s="165">
        <v>0</v>
      </c>
      <c r="AA197" s="166">
        <f t="shared" si="48"/>
        <v>0</v>
      </c>
      <c r="AR197" s="18" t="s">
        <v>165</v>
      </c>
      <c r="AT197" s="18" t="s">
        <v>161</v>
      </c>
      <c r="AU197" s="18" t="s">
        <v>104</v>
      </c>
      <c r="AY197" s="18" t="s">
        <v>160</v>
      </c>
      <c r="BE197" s="105">
        <f t="shared" si="49"/>
        <v>0</v>
      </c>
      <c r="BF197" s="105">
        <f t="shared" si="50"/>
        <v>0</v>
      </c>
      <c r="BG197" s="105">
        <f t="shared" si="51"/>
        <v>0</v>
      </c>
      <c r="BH197" s="105">
        <f t="shared" si="52"/>
        <v>0</v>
      </c>
      <c r="BI197" s="105">
        <f t="shared" si="53"/>
        <v>0</v>
      </c>
      <c r="BJ197" s="18" t="s">
        <v>11</v>
      </c>
      <c r="BK197" s="105">
        <f t="shared" si="54"/>
        <v>0</v>
      </c>
      <c r="BL197" s="18" t="s">
        <v>165</v>
      </c>
      <c r="BM197" s="18" t="s">
        <v>371</v>
      </c>
    </row>
    <row r="198" spans="2:65" s="1" customFormat="1" ht="25.5" customHeight="1">
      <c r="B198" s="131"/>
      <c r="C198" s="160" t="s">
        <v>372</v>
      </c>
      <c r="D198" s="160" t="s">
        <v>161</v>
      </c>
      <c r="E198" s="161" t="s">
        <v>373</v>
      </c>
      <c r="F198" s="218" t="s">
        <v>374</v>
      </c>
      <c r="G198" s="218"/>
      <c r="H198" s="218"/>
      <c r="I198" s="218"/>
      <c r="J198" s="162" t="s">
        <v>164</v>
      </c>
      <c r="K198" s="163">
        <v>4.7</v>
      </c>
      <c r="L198" s="226">
        <v>0</v>
      </c>
      <c r="M198" s="226"/>
      <c r="N198" s="219">
        <f t="shared" si="45"/>
        <v>0</v>
      </c>
      <c r="O198" s="219"/>
      <c r="P198" s="219"/>
      <c r="Q198" s="219"/>
      <c r="R198" s="134"/>
      <c r="T198" s="164" t="s">
        <v>5</v>
      </c>
      <c r="U198" s="43" t="s">
        <v>43</v>
      </c>
      <c r="V198" s="35"/>
      <c r="W198" s="165">
        <f t="shared" si="46"/>
        <v>0</v>
      </c>
      <c r="X198" s="165">
        <v>0</v>
      </c>
      <c r="Y198" s="165">
        <f t="shared" si="47"/>
        <v>0</v>
      </c>
      <c r="Z198" s="165">
        <v>0.26100000000000001</v>
      </c>
      <c r="AA198" s="166">
        <f t="shared" si="48"/>
        <v>1.2267000000000001</v>
      </c>
      <c r="AR198" s="18" t="s">
        <v>165</v>
      </c>
      <c r="AT198" s="18" t="s">
        <v>161</v>
      </c>
      <c r="AU198" s="18" t="s">
        <v>104</v>
      </c>
      <c r="AY198" s="18" t="s">
        <v>160</v>
      </c>
      <c r="BE198" s="105">
        <f t="shared" si="49"/>
        <v>0</v>
      </c>
      <c r="BF198" s="105">
        <f t="shared" si="50"/>
        <v>0</v>
      </c>
      <c r="BG198" s="105">
        <f t="shared" si="51"/>
        <v>0</v>
      </c>
      <c r="BH198" s="105">
        <f t="shared" si="52"/>
        <v>0</v>
      </c>
      <c r="BI198" s="105">
        <f t="shared" si="53"/>
        <v>0</v>
      </c>
      <c r="BJ198" s="18" t="s">
        <v>11</v>
      </c>
      <c r="BK198" s="105">
        <f t="shared" si="54"/>
        <v>0</v>
      </c>
      <c r="BL198" s="18" t="s">
        <v>165</v>
      </c>
      <c r="BM198" s="18" t="s">
        <v>375</v>
      </c>
    </row>
    <row r="199" spans="2:65" s="1" customFormat="1" ht="25.5" customHeight="1">
      <c r="B199" s="131"/>
      <c r="C199" s="160" t="s">
        <v>376</v>
      </c>
      <c r="D199" s="160" t="s">
        <v>161</v>
      </c>
      <c r="E199" s="161" t="s">
        <v>377</v>
      </c>
      <c r="F199" s="218" t="s">
        <v>378</v>
      </c>
      <c r="G199" s="218"/>
      <c r="H199" s="218"/>
      <c r="I199" s="218"/>
      <c r="J199" s="162" t="s">
        <v>164</v>
      </c>
      <c r="K199" s="163">
        <v>40</v>
      </c>
      <c r="L199" s="226">
        <v>0</v>
      </c>
      <c r="M199" s="226"/>
      <c r="N199" s="219">
        <f t="shared" si="45"/>
        <v>0</v>
      </c>
      <c r="O199" s="219"/>
      <c r="P199" s="219"/>
      <c r="Q199" s="219"/>
      <c r="R199" s="134"/>
      <c r="T199" s="164" t="s">
        <v>5</v>
      </c>
      <c r="U199" s="43" t="s">
        <v>43</v>
      </c>
      <c r="V199" s="35"/>
      <c r="W199" s="165">
        <f t="shared" si="46"/>
        <v>0</v>
      </c>
      <c r="X199" s="165">
        <v>0</v>
      </c>
      <c r="Y199" s="165">
        <f t="shared" si="47"/>
        <v>0</v>
      </c>
      <c r="Z199" s="165">
        <v>5.5E-2</v>
      </c>
      <c r="AA199" s="166">
        <f t="shared" si="48"/>
        <v>2.2000000000000002</v>
      </c>
      <c r="AR199" s="18" t="s">
        <v>165</v>
      </c>
      <c r="AT199" s="18" t="s">
        <v>161</v>
      </c>
      <c r="AU199" s="18" t="s">
        <v>104</v>
      </c>
      <c r="AY199" s="18" t="s">
        <v>160</v>
      </c>
      <c r="BE199" s="105">
        <f t="shared" si="49"/>
        <v>0</v>
      </c>
      <c r="BF199" s="105">
        <f t="shared" si="50"/>
        <v>0</v>
      </c>
      <c r="BG199" s="105">
        <f t="shared" si="51"/>
        <v>0</v>
      </c>
      <c r="BH199" s="105">
        <f t="shared" si="52"/>
        <v>0</v>
      </c>
      <c r="BI199" s="105">
        <f t="shared" si="53"/>
        <v>0</v>
      </c>
      <c r="BJ199" s="18" t="s">
        <v>11</v>
      </c>
      <c r="BK199" s="105">
        <f t="shared" si="54"/>
        <v>0</v>
      </c>
      <c r="BL199" s="18" t="s">
        <v>165</v>
      </c>
      <c r="BM199" s="18" t="s">
        <v>379</v>
      </c>
    </row>
    <row r="200" spans="2:65" s="1" customFormat="1" ht="25.5" customHeight="1">
      <c r="B200" s="131"/>
      <c r="C200" s="160" t="s">
        <v>380</v>
      </c>
      <c r="D200" s="160" t="s">
        <v>161</v>
      </c>
      <c r="E200" s="161" t="s">
        <v>381</v>
      </c>
      <c r="F200" s="218" t="s">
        <v>382</v>
      </c>
      <c r="G200" s="218"/>
      <c r="H200" s="218"/>
      <c r="I200" s="218"/>
      <c r="J200" s="162" t="s">
        <v>164</v>
      </c>
      <c r="K200" s="163">
        <v>7.0250000000000004</v>
      </c>
      <c r="L200" s="226">
        <v>0</v>
      </c>
      <c r="M200" s="226"/>
      <c r="N200" s="219">
        <f t="shared" si="45"/>
        <v>0</v>
      </c>
      <c r="O200" s="219"/>
      <c r="P200" s="219"/>
      <c r="Q200" s="219"/>
      <c r="R200" s="134"/>
      <c r="T200" s="164" t="s">
        <v>5</v>
      </c>
      <c r="U200" s="43" t="s">
        <v>43</v>
      </c>
      <c r="V200" s="35"/>
      <c r="W200" s="165">
        <f t="shared" si="46"/>
        <v>0</v>
      </c>
      <c r="X200" s="165">
        <v>0</v>
      </c>
      <c r="Y200" s="165">
        <f t="shared" si="47"/>
        <v>0</v>
      </c>
      <c r="Z200" s="165">
        <v>7.4999999999999997E-2</v>
      </c>
      <c r="AA200" s="166">
        <f t="shared" si="48"/>
        <v>0.52687499999999998</v>
      </c>
      <c r="AR200" s="18" t="s">
        <v>165</v>
      </c>
      <c r="AT200" s="18" t="s">
        <v>161</v>
      </c>
      <c r="AU200" s="18" t="s">
        <v>104</v>
      </c>
      <c r="AY200" s="18" t="s">
        <v>160</v>
      </c>
      <c r="BE200" s="105">
        <f t="shared" si="49"/>
        <v>0</v>
      </c>
      <c r="BF200" s="105">
        <f t="shared" si="50"/>
        <v>0</v>
      </c>
      <c r="BG200" s="105">
        <f t="shared" si="51"/>
        <v>0</v>
      </c>
      <c r="BH200" s="105">
        <f t="shared" si="52"/>
        <v>0</v>
      </c>
      <c r="BI200" s="105">
        <f t="shared" si="53"/>
        <v>0</v>
      </c>
      <c r="BJ200" s="18" t="s">
        <v>11</v>
      </c>
      <c r="BK200" s="105">
        <f t="shared" si="54"/>
        <v>0</v>
      </c>
      <c r="BL200" s="18" t="s">
        <v>165</v>
      </c>
      <c r="BM200" s="18" t="s">
        <v>383</v>
      </c>
    </row>
    <row r="201" spans="2:65" s="1" customFormat="1" ht="25.5" customHeight="1">
      <c r="B201" s="131"/>
      <c r="C201" s="160" t="s">
        <v>384</v>
      </c>
      <c r="D201" s="160" t="s">
        <v>161</v>
      </c>
      <c r="E201" s="161" t="s">
        <v>385</v>
      </c>
      <c r="F201" s="218" t="s">
        <v>386</v>
      </c>
      <c r="G201" s="218"/>
      <c r="H201" s="218"/>
      <c r="I201" s="218"/>
      <c r="J201" s="162" t="s">
        <v>164</v>
      </c>
      <c r="K201" s="163">
        <v>6.72</v>
      </c>
      <c r="L201" s="226">
        <v>0</v>
      </c>
      <c r="M201" s="226"/>
      <c r="N201" s="219">
        <f t="shared" si="45"/>
        <v>0</v>
      </c>
      <c r="O201" s="219"/>
      <c r="P201" s="219"/>
      <c r="Q201" s="219"/>
      <c r="R201" s="134"/>
      <c r="T201" s="164" t="s">
        <v>5</v>
      </c>
      <c r="U201" s="43" t="s">
        <v>43</v>
      </c>
      <c r="V201" s="35"/>
      <c r="W201" s="165">
        <f t="shared" si="46"/>
        <v>0</v>
      </c>
      <c r="X201" s="165">
        <v>0</v>
      </c>
      <c r="Y201" s="165">
        <f t="shared" si="47"/>
        <v>0</v>
      </c>
      <c r="Z201" s="165">
        <v>6.2E-2</v>
      </c>
      <c r="AA201" s="166">
        <f t="shared" si="48"/>
        <v>0.41663999999999995</v>
      </c>
      <c r="AR201" s="18" t="s">
        <v>165</v>
      </c>
      <c r="AT201" s="18" t="s">
        <v>161</v>
      </c>
      <c r="AU201" s="18" t="s">
        <v>104</v>
      </c>
      <c r="AY201" s="18" t="s">
        <v>160</v>
      </c>
      <c r="BE201" s="105">
        <f t="shared" si="49"/>
        <v>0</v>
      </c>
      <c r="BF201" s="105">
        <f t="shared" si="50"/>
        <v>0</v>
      </c>
      <c r="BG201" s="105">
        <f t="shared" si="51"/>
        <v>0</v>
      </c>
      <c r="BH201" s="105">
        <f t="shared" si="52"/>
        <v>0</v>
      </c>
      <c r="BI201" s="105">
        <f t="shared" si="53"/>
        <v>0</v>
      </c>
      <c r="BJ201" s="18" t="s">
        <v>11</v>
      </c>
      <c r="BK201" s="105">
        <f t="shared" si="54"/>
        <v>0</v>
      </c>
      <c r="BL201" s="18" t="s">
        <v>165</v>
      </c>
      <c r="BM201" s="18" t="s">
        <v>387</v>
      </c>
    </row>
    <row r="202" spans="2:65" s="1" customFormat="1" ht="25.5" customHeight="1">
      <c r="B202" s="131"/>
      <c r="C202" s="160" t="s">
        <v>388</v>
      </c>
      <c r="D202" s="160" t="s">
        <v>161</v>
      </c>
      <c r="E202" s="161" t="s">
        <v>389</v>
      </c>
      <c r="F202" s="218" t="s">
        <v>390</v>
      </c>
      <c r="G202" s="218"/>
      <c r="H202" s="218"/>
      <c r="I202" s="218"/>
      <c r="J202" s="162" t="s">
        <v>164</v>
      </c>
      <c r="K202" s="163">
        <v>4.242</v>
      </c>
      <c r="L202" s="226">
        <v>0</v>
      </c>
      <c r="M202" s="226"/>
      <c r="N202" s="219">
        <f t="shared" si="45"/>
        <v>0</v>
      </c>
      <c r="O202" s="219"/>
      <c r="P202" s="219"/>
      <c r="Q202" s="219"/>
      <c r="R202" s="134"/>
      <c r="T202" s="164" t="s">
        <v>5</v>
      </c>
      <c r="U202" s="43" t="s">
        <v>43</v>
      </c>
      <c r="V202" s="35"/>
      <c r="W202" s="165">
        <f t="shared" si="46"/>
        <v>0</v>
      </c>
      <c r="X202" s="165">
        <v>0</v>
      </c>
      <c r="Y202" s="165">
        <f t="shared" si="47"/>
        <v>0</v>
      </c>
      <c r="Z202" s="165">
        <v>6.7000000000000004E-2</v>
      </c>
      <c r="AA202" s="166">
        <f t="shared" si="48"/>
        <v>0.28421400000000002</v>
      </c>
      <c r="AR202" s="18" t="s">
        <v>165</v>
      </c>
      <c r="AT202" s="18" t="s">
        <v>161</v>
      </c>
      <c r="AU202" s="18" t="s">
        <v>104</v>
      </c>
      <c r="AY202" s="18" t="s">
        <v>160</v>
      </c>
      <c r="BE202" s="105">
        <f t="shared" si="49"/>
        <v>0</v>
      </c>
      <c r="BF202" s="105">
        <f t="shared" si="50"/>
        <v>0</v>
      </c>
      <c r="BG202" s="105">
        <f t="shared" si="51"/>
        <v>0</v>
      </c>
      <c r="BH202" s="105">
        <f t="shared" si="52"/>
        <v>0</v>
      </c>
      <c r="BI202" s="105">
        <f t="shared" si="53"/>
        <v>0</v>
      </c>
      <c r="BJ202" s="18" t="s">
        <v>11</v>
      </c>
      <c r="BK202" s="105">
        <f t="shared" si="54"/>
        <v>0</v>
      </c>
      <c r="BL202" s="18" t="s">
        <v>165</v>
      </c>
      <c r="BM202" s="18" t="s">
        <v>391</v>
      </c>
    </row>
    <row r="203" spans="2:65" s="1" customFormat="1" ht="38.25" customHeight="1">
      <c r="B203" s="131"/>
      <c r="C203" s="160" t="s">
        <v>392</v>
      </c>
      <c r="D203" s="160" t="s">
        <v>161</v>
      </c>
      <c r="E203" s="161" t="s">
        <v>393</v>
      </c>
      <c r="F203" s="218" t="s">
        <v>394</v>
      </c>
      <c r="G203" s="218"/>
      <c r="H203" s="218"/>
      <c r="I203" s="218"/>
      <c r="J203" s="162" t="s">
        <v>164</v>
      </c>
      <c r="K203" s="163">
        <v>1865.55</v>
      </c>
      <c r="L203" s="226">
        <v>0</v>
      </c>
      <c r="M203" s="226"/>
      <c r="N203" s="219">
        <f t="shared" si="45"/>
        <v>0</v>
      </c>
      <c r="O203" s="219"/>
      <c r="P203" s="219"/>
      <c r="Q203" s="219"/>
      <c r="R203" s="134"/>
      <c r="T203" s="164" t="s">
        <v>5</v>
      </c>
      <c r="U203" s="43" t="s">
        <v>43</v>
      </c>
      <c r="V203" s="35"/>
      <c r="W203" s="165">
        <f t="shared" si="46"/>
        <v>0</v>
      </c>
      <c r="X203" s="165">
        <v>0</v>
      </c>
      <c r="Y203" s="165">
        <f t="shared" si="47"/>
        <v>0</v>
      </c>
      <c r="Z203" s="165">
        <v>3.5000000000000003E-2</v>
      </c>
      <c r="AA203" s="166">
        <f t="shared" si="48"/>
        <v>65.294250000000005</v>
      </c>
      <c r="AR203" s="18" t="s">
        <v>165</v>
      </c>
      <c r="AT203" s="18" t="s">
        <v>161</v>
      </c>
      <c r="AU203" s="18" t="s">
        <v>104</v>
      </c>
      <c r="AY203" s="18" t="s">
        <v>160</v>
      </c>
      <c r="BE203" s="105">
        <f t="shared" si="49"/>
        <v>0</v>
      </c>
      <c r="BF203" s="105">
        <f t="shared" si="50"/>
        <v>0</v>
      </c>
      <c r="BG203" s="105">
        <f t="shared" si="51"/>
        <v>0</v>
      </c>
      <c r="BH203" s="105">
        <f t="shared" si="52"/>
        <v>0</v>
      </c>
      <c r="BI203" s="105">
        <f t="shared" si="53"/>
        <v>0</v>
      </c>
      <c r="BJ203" s="18" t="s">
        <v>11</v>
      </c>
      <c r="BK203" s="105">
        <f t="shared" si="54"/>
        <v>0</v>
      </c>
      <c r="BL203" s="18" t="s">
        <v>165</v>
      </c>
      <c r="BM203" s="18" t="s">
        <v>395</v>
      </c>
    </row>
    <row r="204" spans="2:65" s="9" customFormat="1" ht="29.85" customHeight="1">
      <c r="B204" s="149"/>
      <c r="C204" s="150"/>
      <c r="D204" s="159" t="s">
        <v>121</v>
      </c>
      <c r="E204" s="159"/>
      <c r="F204" s="159"/>
      <c r="G204" s="159"/>
      <c r="H204" s="159"/>
      <c r="I204" s="159"/>
      <c r="J204" s="159"/>
      <c r="K204" s="159"/>
      <c r="L204" s="159"/>
      <c r="M204" s="159"/>
      <c r="N204" s="220">
        <f>BK204</f>
        <v>0</v>
      </c>
      <c r="O204" s="221"/>
      <c r="P204" s="221"/>
      <c r="Q204" s="221"/>
      <c r="R204" s="152"/>
      <c r="T204" s="153"/>
      <c r="U204" s="150"/>
      <c r="V204" s="150"/>
      <c r="W204" s="154">
        <f>SUM(W205:W212)</f>
        <v>0</v>
      </c>
      <c r="X204" s="150"/>
      <c r="Y204" s="154">
        <f>SUM(Y205:Y212)</f>
        <v>0</v>
      </c>
      <c r="Z204" s="150"/>
      <c r="AA204" s="155">
        <f>SUM(AA205:AA212)</f>
        <v>0</v>
      </c>
      <c r="AR204" s="156" t="s">
        <v>11</v>
      </c>
      <c r="AT204" s="157" t="s">
        <v>77</v>
      </c>
      <c r="AU204" s="157" t="s">
        <v>11</v>
      </c>
      <c r="AY204" s="156" t="s">
        <v>160</v>
      </c>
      <c r="BK204" s="158">
        <f>SUM(BK205:BK212)</f>
        <v>0</v>
      </c>
    </row>
    <row r="205" spans="2:65" s="1" customFormat="1" ht="38.25" customHeight="1">
      <c r="B205" s="131"/>
      <c r="C205" s="160" t="s">
        <v>396</v>
      </c>
      <c r="D205" s="160" t="s">
        <v>161</v>
      </c>
      <c r="E205" s="161" t="s">
        <v>397</v>
      </c>
      <c r="F205" s="218" t="s">
        <v>398</v>
      </c>
      <c r="G205" s="218"/>
      <c r="H205" s="218"/>
      <c r="I205" s="218"/>
      <c r="J205" s="162" t="s">
        <v>189</v>
      </c>
      <c r="K205" s="163">
        <v>96.034000000000006</v>
      </c>
      <c r="L205" s="226">
        <v>0</v>
      </c>
      <c r="M205" s="226"/>
      <c r="N205" s="219">
        <f t="shared" ref="N205:N212" si="55">ROUND(L205*K205,0)</f>
        <v>0</v>
      </c>
      <c r="O205" s="219"/>
      <c r="P205" s="219"/>
      <c r="Q205" s="219"/>
      <c r="R205" s="134"/>
      <c r="T205" s="164" t="s">
        <v>5</v>
      </c>
      <c r="U205" s="43" t="s">
        <v>43</v>
      </c>
      <c r="V205" s="35"/>
      <c r="W205" s="165">
        <f t="shared" ref="W205:W212" si="56">V205*K205</f>
        <v>0</v>
      </c>
      <c r="X205" s="165">
        <v>0</v>
      </c>
      <c r="Y205" s="165">
        <f t="shared" ref="Y205:Y212" si="57">X205*K205</f>
        <v>0</v>
      </c>
      <c r="Z205" s="165">
        <v>0</v>
      </c>
      <c r="AA205" s="166">
        <f t="shared" ref="AA205:AA212" si="58">Z205*K205</f>
        <v>0</v>
      </c>
      <c r="AR205" s="18" t="s">
        <v>165</v>
      </c>
      <c r="AT205" s="18" t="s">
        <v>161</v>
      </c>
      <c r="AU205" s="18" t="s">
        <v>104</v>
      </c>
      <c r="AY205" s="18" t="s">
        <v>160</v>
      </c>
      <c r="BE205" s="105">
        <f t="shared" ref="BE205:BE212" si="59">IF(U205="základní",N205,0)</f>
        <v>0</v>
      </c>
      <c r="BF205" s="105">
        <f t="shared" ref="BF205:BF212" si="60">IF(U205="snížená",N205,0)</f>
        <v>0</v>
      </c>
      <c r="BG205" s="105">
        <f t="shared" ref="BG205:BG212" si="61">IF(U205="zákl. přenesená",N205,0)</f>
        <v>0</v>
      </c>
      <c r="BH205" s="105">
        <f t="shared" ref="BH205:BH212" si="62">IF(U205="sníž. přenesená",N205,0)</f>
        <v>0</v>
      </c>
      <c r="BI205" s="105">
        <f t="shared" ref="BI205:BI212" si="63">IF(U205="nulová",N205,0)</f>
        <v>0</v>
      </c>
      <c r="BJ205" s="18" t="s">
        <v>11</v>
      </c>
      <c r="BK205" s="105">
        <f t="shared" ref="BK205:BK212" si="64">ROUND(L205*K205,0)</f>
        <v>0</v>
      </c>
      <c r="BL205" s="18" t="s">
        <v>165</v>
      </c>
      <c r="BM205" s="18" t="s">
        <v>399</v>
      </c>
    </row>
    <row r="206" spans="2:65" s="1" customFormat="1" ht="38.25" customHeight="1">
      <c r="B206" s="131"/>
      <c r="C206" s="160" t="s">
        <v>400</v>
      </c>
      <c r="D206" s="160" t="s">
        <v>161</v>
      </c>
      <c r="E206" s="161" t="s">
        <v>401</v>
      </c>
      <c r="F206" s="218" t="s">
        <v>402</v>
      </c>
      <c r="G206" s="218"/>
      <c r="H206" s="218"/>
      <c r="I206" s="218"/>
      <c r="J206" s="162" t="s">
        <v>189</v>
      </c>
      <c r="K206" s="163">
        <v>384.13600000000002</v>
      </c>
      <c r="L206" s="226">
        <v>0</v>
      </c>
      <c r="M206" s="226"/>
      <c r="N206" s="219">
        <f t="shared" si="55"/>
        <v>0</v>
      </c>
      <c r="O206" s="219"/>
      <c r="P206" s="219"/>
      <c r="Q206" s="219"/>
      <c r="R206" s="134"/>
      <c r="T206" s="164" t="s">
        <v>5</v>
      </c>
      <c r="U206" s="43" t="s">
        <v>43</v>
      </c>
      <c r="V206" s="35"/>
      <c r="W206" s="165">
        <f t="shared" si="56"/>
        <v>0</v>
      </c>
      <c r="X206" s="165">
        <v>0</v>
      </c>
      <c r="Y206" s="165">
        <f t="shared" si="57"/>
        <v>0</v>
      </c>
      <c r="Z206" s="165">
        <v>0</v>
      </c>
      <c r="AA206" s="166">
        <f t="shared" si="58"/>
        <v>0</v>
      </c>
      <c r="AR206" s="18" t="s">
        <v>165</v>
      </c>
      <c r="AT206" s="18" t="s">
        <v>161</v>
      </c>
      <c r="AU206" s="18" t="s">
        <v>104</v>
      </c>
      <c r="AY206" s="18" t="s">
        <v>160</v>
      </c>
      <c r="BE206" s="105">
        <f t="shared" si="59"/>
        <v>0</v>
      </c>
      <c r="BF206" s="105">
        <f t="shared" si="60"/>
        <v>0</v>
      </c>
      <c r="BG206" s="105">
        <f t="shared" si="61"/>
        <v>0</v>
      </c>
      <c r="BH206" s="105">
        <f t="shared" si="62"/>
        <v>0</v>
      </c>
      <c r="BI206" s="105">
        <f t="shared" si="63"/>
        <v>0</v>
      </c>
      <c r="BJ206" s="18" t="s">
        <v>11</v>
      </c>
      <c r="BK206" s="105">
        <f t="shared" si="64"/>
        <v>0</v>
      </c>
      <c r="BL206" s="18" t="s">
        <v>165</v>
      </c>
      <c r="BM206" s="18" t="s">
        <v>403</v>
      </c>
    </row>
    <row r="207" spans="2:65" s="1" customFormat="1" ht="38.25" customHeight="1">
      <c r="B207" s="131"/>
      <c r="C207" s="160" t="s">
        <v>404</v>
      </c>
      <c r="D207" s="160" t="s">
        <v>161</v>
      </c>
      <c r="E207" s="161" t="s">
        <v>405</v>
      </c>
      <c r="F207" s="218" t="s">
        <v>406</v>
      </c>
      <c r="G207" s="218"/>
      <c r="H207" s="218"/>
      <c r="I207" s="218"/>
      <c r="J207" s="162" t="s">
        <v>189</v>
      </c>
      <c r="K207" s="163">
        <v>96.034000000000006</v>
      </c>
      <c r="L207" s="226">
        <v>0</v>
      </c>
      <c r="M207" s="226"/>
      <c r="N207" s="219">
        <f t="shared" si="55"/>
        <v>0</v>
      </c>
      <c r="O207" s="219"/>
      <c r="P207" s="219"/>
      <c r="Q207" s="219"/>
      <c r="R207" s="134"/>
      <c r="T207" s="164" t="s">
        <v>5</v>
      </c>
      <c r="U207" s="43" t="s">
        <v>43</v>
      </c>
      <c r="V207" s="35"/>
      <c r="W207" s="165">
        <f t="shared" si="56"/>
        <v>0</v>
      </c>
      <c r="X207" s="165">
        <v>0</v>
      </c>
      <c r="Y207" s="165">
        <f t="shared" si="57"/>
        <v>0</v>
      </c>
      <c r="Z207" s="165">
        <v>0</v>
      </c>
      <c r="AA207" s="166">
        <f t="shared" si="58"/>
        <v>0</v>
      </c>
      <c r="AR207" s="18" t="s">
        <v>165</v>
      </c>
      <c r="AT207" s="18" t="s">
        <v>161</v>
      </c>
      <c r="AU207" s="18" t="s">
        <v>104</v>
      </c>
      <c r="AY207" s="18" t="s">
        <v>160</v>
      </c>
      <c r="BE207" s="105">
        <f t="shared" si="59"/>
        <v>0</v>
      </c>
      <c r="BF207" s="105">
        <f t="shared" si="60"/>
        <v>0</v>
      </c>
      <c r="BG207" s="105">
        <f t="shared" si="61"/>
        <v>0</v>
      </c>
      <c r="BH207" s="105">
        <f t="shared" si="62"/>
        <v>0</v>
      </c>
      <c r="BI207" s="105">
        <f t="shared" si="63"/>
        <v>0</v>
      </c>
      <c r="BJ207" s="18" t="s">
        <v>11</v>
      </c>
      <c r="BK207" s="105">
        <f t="shared" si="64"/>
        <v>0</v>
      </c>
      <c r="BL207" s="18" t="s">
        <v>165</v>
      </c>
      <c r="BM207" s="18" t="s">
        <v>407</v>
      </c>
    </row>
    <row r="208" spans="2:65" s="1" customFormat="1" ht="25.5" customHeight="1">
      <c r="B208" s="131"/>
      <c r="C208" s="160" t="s">
        <v>408</v>
      </c>
      <c r="D208" s="160" t="s">
        <v>161</v>
      </c>
      <c r="E208" s="161" t="s">
        <v>409</v>
      </c>
      <c r="F208" s="218" t="s">
        <v>410</v>
      </c>
      <c r="G208" s="218"/>
      <c r="H208" s="218"/>
      <c r="I208" s="218"/>
      <c r="J208" s="162" t="s">
        <v>189</v>
      </c>
      <c r="K208" s="163">
        <v>1344.4760000000001</v>
      </c>
      <c r="L208" s="226">
        <v>0</v>
      </c>
      <c r="M208" s="226"/>
      <c r="N208" s="219">
        <f t="shared" si="55"/>
        <v>0</v>
      </c>
      <c r="O208" s="219"/>
      <c r="P208" s="219"/>
      <c r="Q208" s="219"/>
      <c r="R208" s="134"/>
      <c r="T208" s="164" t="s">
        <v>5</v>
      </c>
      <c r="U208" s="43" t="s">
        <v>43</v>
      </c>
      <c r="V208" s="35"/>
      <c r="W208" s="165">
        <f t="shared" si="56"/>
        <v>0</v>
      </c>
      <c r="X208" s="165">
        <v>0</v>
      </c>
      <c r="Y208" s="165">
        <f t="shared" si="57"/>
        <v>0</v>
      </c>
      <c r="Z208" s="165">
        <v>0</v>
      </c>
      <c r="AA208" s="166">
        <f t="shared" si="58"/>
        <v>0</v>
      </c>
      <c r="AR208" s="18" t="s">
        <v>165</v>
      </c>
      <c r="AT208" s="18" t="s">
        <v>161</v>
      </c>
      <c r="AU208" s="18" t="s">
        <v>104</v>
      </c>
      <c r="AY208" s="18" t="s">
        <v>160</v>
      </c>
      <c r="BE208" s="105">
        <f t="shared" si="59"/>
        <v>0</v>
      </c>
      <c r="BF208" s="105">
        <f t="shared" si="60"/>
        <v>0</v>
      </c>
      <c r="BG208" s="105">
        <f t="shared" si="61"/>
        <v>0</v>
      </c>
      <c r="BH208" s="105">
        <f t="shared" si="62"/>
        <v>0</v>
      </c>
      <c r="BI208" s="105">
        <f t="shared" si="63"/>
        <v>0</v>
      </c>
      <c r="BJ208" s="18" t="s">
        <v>11</v>
      </c>
      <c r="BK208" s="105">
        <f t="shared" si="64"/>
        <v>0</v>
      </c>
      <c r="BL208" s="18" t="s">
        <v>165</v>
      </c>
      <c r="BM208" s="18" t="s">
        <v>411</v>
      </c>
    </row>
    <row r="209" spans="2:65" s="1" customFormat="1" ht="38.25" customHeight="1">
      <c r="B209" s="131"/>
      <c r="C209" s="160" t="s">
        <v>412</v>
      </c>
      <c r="D209" s="160" t="s">
        <v>161</v>
      </c>
      <c r="E209" s="161" t="s">
        <v>413</v>
      </c>
      <c r="F209" s="218" t="s">
        <v>414</v>
      </c>
      <c r="G209" s="218"/>
      <c r="H209" s="218"/>
      <c r="I209" s="218"/>
      <c r="J209" s="162" t="s">
        <v>189</v>
      </c>
      <c r="K209" s="163">
        <v>78.28</v>
      </c>
      <c r="L209" s="226">
        <v>0</v>
      </c>
      <c r="M209" s="226"/>
      <c r="N209" s="219">
        <f t="shared" si="55"/>
        <v>0</v>
      </c>
      <c r="O209" s="219"/>
      <c r="P209" s="219"/>
      <c r="Q209" s="219"/>
      <c r="R209" s="134"/>
      <c r="T209" s="164" t="s">
        <v>5</v>
      </c>
      <c r="U209" s="43" t="s">
        <v>43</v>
      </c>
      <c r="V209" s="35"/>
      <c r="W209" s="165">
        <f t="shared" si="56"/>
        <v>0</v>
      </c>
      <c r="X209" s="165">
        <v>0</v>
      </c>
      <c r="Y209" s="165">
        <f t="shared" si="57"/>
        <v>0</v>
      </c>
      <c r="Z209" s="165">
        <v>0</v>
      </c>
      <c r="AA209" s="166">
        <f t="shared" si="58"/>
        <v>0</v>
      </c>
      <c r="AR209" s="18" t="s">
        <v>165</v>
      </c>
      <c r="AT209" s="18" t="s">
        <v>161</v>
      </c>
      <c r="AU209" s="18" t="s">
        <v>104</v>
      </c>
      <c r="AY209" s="18" t="s">
        <v>160</v>
      </c>
      <c r="BE209" s="105">
        <f t="shared" si="59"/>
        <v>0</v>
      </c>
      <c r="BF209" s="105">
        <f t="shared" si="60"/>
        <v>0</v>
      </c>
      <c r="BG209" s="105">
        <f t="shared" si="61"/>
        <v>0</v>
      </c>
      <c r="BH209" s="105">
        <f t="shared" si="62"/>
        <v>0</v>
      </c>
      <c r="BI209" s="105">
        <f t="shared" si="63"/>
        <v>0</v>
      </c>
      <c r="BJ209" s="18" t="s">
        <v>11</v>
      </c>
      <c r="BK209" s="105">
        <f t="shared" si="64"/>
        <v>0</v>
      </c>
      <c r="BL209" s="18" t="s">
        <v>165</v>
      </c>
      <c r="BM209" s="18" t="s">
        <v>415</v>
      </c>
    </row>
    <row r="210" spans="2:65" s="1" customFormat="1" ht="38.25" customHeight="1">
      <c r="B210" s="131"/>
      <c r="C210" s="160" t="s">
        <v>416</v>
      </c>
      <c r="D210" s="160" t="s">
        <v>161</v>
      </c>
      <c r="E210" s="161" t="s">
        <v>417</v>
      </c>
      <c r="F210" s="218" t="s">
        <v>418</v>
      </c>
      <c r="G210" s="218"/>
      <c r="H210" s="218"/>
      <c r="I210" s="218"/>
      <c r="J210" s="162" t="s">
        <v>189</v>
      </c>
      <c r="K210" s="163">
        <v>2.2000000000000002</v>
      </c>
      <c r="L210" s="226">
        <v>0</v>
      </c>
      <c r="M210" s="226"/>
      <c r="N210" s="219">
        <f t="shared" si="55"/>
        <v>0</v>
      </c>
      <c r="O210" s="219"/>
      <c r="P210" s="219"/>
      <c r="Q210" s="219"/>
      <c r="R210" s="134"/>
      <c r="T210" s="164" t="s">
        <v>5</v>
      </c>
      <c r="U210" s="43" t="s">
        <v>43</v>
      </c>
      <c r="V210" s="35"/>
      <c r="W210" s="165">
        <f t="shared" si="56"/>
        <v>0</v>
      </c>
      <c r="X210" s="165">
        <v>0</v>
      </c>
      <c r="Y210" s="165">
        <f t="shared" si="57"/>
        <v>0</v>
      </c>
      <c r="Z210" s="165">
        <v>0</v>
      </c>
      <c r="AA210" s="166">
        <f t="shared" si="58"/>
        <v>0</v>
      </c>
      <c r="AR210" s="18" t="s">
        <v>165</v>
      </c>
      <c r="AT210" s="18" t="s">
        <v>161</v>
      </c>
      <c r="AU210" s="18" t="s">
        <v>104</v>
      </c>
      <c r="AY210" s="18" t="s">
        <v>160</v>
      </c>
      <c r="BE210" s="105">
        <f t="shared" si="59"/>
        <v>0</v>
      </c>
      <c r="BF210" s="105">
        <f t="shared" si="60"/>
        <v>0</v>
      </c>
      <c r="BG210" s="105">
        <f t="shared" si="61"/>
        <v>0</v>
      </c>
      <c r="BH210" s="105">
        <f t="shared" si="62"/>
        <v>0</v>
      </c>
      <c r="BI210" s="105">
        <f t="shared" si="63"/>
        <v>0</v>
      </c>
      <c r="BJ210" s="18" t="s">
        <v>11</v>
      </c>
      <c r="BK210" s="105">
        <f t="shared" si="64"/>
        <v>0</v>
      </c>
      <c r="BL210" s="18" t="s">
        <v>165</v>
      </c>
      <c r="BM210" s="18" t="s">
        <v>419</v>
      </c>
    </row>
    <row r="211" spans="2:65" s="1" customFormat="1" ht="38.25" customHeight="1">
      <c r="B211" s="131"/>
      <c r="C211" s="160" t="s">
        <v>420</v>
      </c>
      <c r="D211" s="160" t="s">
        <v>161</v>
      </c>
      <c r="E211" s="161" t="s">
        <v>421</v>
      </c>
      <c r="F211" s="218" t="s">
        <v>422</v>
      </c>
      <c r="G211" s="218"/>
      <c r="H211" s="218"/>
      <c r="I211" s="218"/>
      <c r="J211" s="162" t="s">
        <v>189</v>
      </c>
      <c r="K211" s="163">
        <v>0.94399999999999995</v>
      </c>
      <c r="L211" s="226">
        <v>0</v>
      </c>
      <c r="M211" s="226"/>
      <c r="N211" s="219">
        <f t="shared" si="55"/>
        <v>0</v>
      </c>
      <c r="O211" s="219"/>
      <c r="P211" s="219"/>
      <c r="Q211" s="219"/>
      <c r="R211" s="134"/>
      <c r="T211" s="164" t="s">
        <v>5</v>
      </c>
      <c r="U211" s="43" t="s">
        <v>43</v>
      </c>
      <c r="V211" s="35"/>
      <c r="W211" s="165">
        <f t="shared" si="56"/>
        <v>0</v>
      </c>
      <c r="X211" s="165">
        <v>0</v>
      </c>
      <c r="Y211" s="165">
        <f t="shared" si="57"/>
        <v>0</v>
      </c>
      <c r="Z211" s="165">
        <v>0</v>
      </c>
      <c r="AA211" s="166">
        <f t="shared" si="58"/>
        <v>0</v>
      </c>
      <c r="AR211" s="18" t="s">
        <v>165</v>
      </c>
      <c r="AT211" s="18" t="s">
        <v>161</v>
      </c>
      <c r="AU211" s="18" t="s">
        <v>104</v>
      </c>
      <c r="AY211" s="18" t="s">
        <v>160</v>
      </c>
      <c r="BE211" s="105">
        <f t="shared" si="59"/>
        <v>0</v>
      </c>
      <c r="BF211" s="105">
        <f t="shared" si="60"/>
        <v>0</v>
      </c>
      <c r="BG211" s="105">
        <f t="shared" si="61"/>
        <v>0</v>
      </c>
      <c r="BH211" s="105">
        <f t="shared" si="62"/>
        <v>0</v>
      </c>
      <c r="BI211" s="105">
        <f t="shared" si="63"/>
        <v>0</v>
      </c>
      <c r="BJ211" s="18" t="s">
        <v>11</v>
      </c>
      <c r="BK211" s="105">
        <f t="shared" si="64"/>
        <v>0</v>
      </c>
      <c r="BL211" s="18" t="s">
        <v>165</v>
      </c>
      <c r="BM211" s="18" t="s">
        <v>423</v>
      </c>
    </row>
    <row r="212" spans="2:65" s="1" customFormat="1" ht="38.25" customHeight="1">
      <c r="B212" s="131"/>
      <c r="C212" s="160" t="s">
        <v>424</v>
      </c>
      <c r="D212" s="160" t="s">
        <v>161</v>
      </c>
      <c r="E212" s="161" t="s">
        <v>425</v>
      </c>
      <c r="F212" s="218" t="s">
        <v>426</v>
      </c>
      <c r="G212" s="218"/>
      <c r="H212" s="218"/>
      <c r="I212" s="218"/>
      <c r="J212" s="162" t="s">
        <v>189</v>
      </c>
      <c r="K212" s="163">
        <v>14.61</v>
      </c>
      <c r="L212" s="226">
        <v>0</v>
      </c>
      <c r="M212" s="226"/>
      <c r="N212" s="219">
        <f t="shared" si="55"/>
        <v>0</v>
      </c>
      <c r="O212" s="219"/>
      <c r="P212" s="219"/>
      <c r="Q212" s="219"/>
      <c r="R212" s="134"/>
      <c r="T212" s="164" t="s">
        <v>5</v>
      </c>
      <c r="U212" s="43" t="s">
        <v>43</v>
      </c>
      <c r="V212" s="35"/>
      <c r="W212" s="165">
        <f t="shared" si="56"/>
        <v>0</v>
      </c>
      <c r="X212" s="165">
        <v>0</v>
      </c>
      <c r="Y212" s="165">
        <f t="shared" si="57"/>
        <v>0</v>
      </c>
      <c r="Z212" s="165">
        <v>0</v>
      </c>
      <c r="AA212" s="166">
        <f t="shared" si="58"/>
        <v>0</v>
      </c>
      <c r="AR212" s="18" t="s">
        <v>165</v>
      </c>
      <c r="AT212" s="18" t="s">
        <v>161</v>
      </c>
      <c r="AU212" s="18" t="s">
        <v>104</v>
      </c>
      <c r="AY212" s="18" t="s">
        <v>160</v>
      </c>
      <c r="BE212" s="105">
        <f t="shared" si="59"/>
        <v>0</v>
      </c>
      <c r="BF212" s="105">
        <f t="shared" si="60"/>
        <v>0</v>
      </c>
      <c r="BG212" s="105">
        <f t="shared" si="61"/>
        <v>0</v>
      </c>
      <c r="BH212" s="105">
        <f t="shared" si="62"/>
        <v>0</v>
      </c>
      <c r="BI212" s="105">
        <f t="shared" si="63"/>
        <v>0</v>
      </c>
      <c r="BJ212" s="18" t="s">
        <v>11</v>
      </c>
      <c r="BK212" s="105">
        <f t="shared" si="64"/>
        <v>0</v>
      </c>
      <c r="BL212" s="18" t="s">
        <v>165</v>
      </c>
      <c r="BM212" s="18" t="s">
        <v>427</v>
      </c>
    </row>
    <row r="213" spans="2:65" s="9" customFormat="1" ht="29.85" customHeight="1">
      <c r="B213" s="149"/>
      <c r="C213" s="150"/>
      <c r="D213" s="159" t="s">
        <v>122</v>
      </c>
      <c r="E213" s="159"/>
      <c r="F213" s="159"/>
      <c r="G213" s="159"/>
      <c r="H213" s="159"/>
      <c r="I213" s="159"/>
      <c r="J213" s="159"/>
      <c r="K213" s="159"/>
      <c r="L213" s="159"/>
      <c r="M213" s="159"/>
      <c r="N213" s="220">
        <f>BK213</f>
        <v>0</v>
      </c>
      <c r="O213" s="221"/>
      <c r="P213" s="221"/>
      <c r="Q213" s="221"/>
      <c r="R213" s="152"/>
      <c r="T213" s="153"/>
      <c r="U213" s="150"/>
      <c r="V213" s="150"/>
      <c r="W213" s="154">
        <f>W214</f>
        <v>0</v>
      </c>
      <c r="X213" s="150"/>
      <c r="Y213" s="154">
        <f>Y214</f>
        <v>0</v>
      </c>
      <c r="Z213" s="150"/>
      <c r="AA213" s="155">
        <f>AA214</f>
        <v>0</v>
      </c>
      <c r="AR213" s="156" t="s">
        <v>11</v>
      </c>
      <c r="AT213" s="157" t="s">
        <v>77</v>
      </c>
      <c r="AU213" s="157" t="s">
        <v>11</v>
      </c>
      <c r="AY213" s="156" t="s">
        <v>160</v>
      </c>
      <c r="BK213" s="158">
        <f>BK214</f>
        <v>0</v>
      </c>
    </row>
    <row r="214" spans="2:65" s="1" customFormat="1" ht="25.5" customHeight="1">
      <c r="B214" s="131"/>
      <c r="C214" s="160" t="s">
        <v>428</v>
      </c>
      <c r="D214" s="160" t="s">
        <v>161</v>
      </c>
      <c r="E214" s="161" t="s">
        <v>429</v>
      </c>
      <c r="F214" s="218" t="s">
        <v>430</v>
      </c>
      <c r="G214" s="218"/>
      <c r="H214" s="218"/>
      <c r="I214" s="218"/>
      <c r="J214" s="162" t="s">
        <v>189</v>
      </c>
      <c r="K214" s="163">
        <v>79.784999999999997</v>
      </c>
      <c r="L214" s="226">
        <v>0</v>
      </c>
      <c r="M214" s="226"/>
      <c r="N214" s="219">
        <f>ROUND(L214*K214,0)</f>
        <v>0</v>
      </c>
      <c r="O214" s="219"/>
      <c r="P214" s="219"/>
      <c r="Q214" s="219"/>
      <c r="R214" s="134"/>
      <c r="T214" s="164" t="s">
        <v>5</v>
      </c>
      <c r="U214" s="43" t="s">
        <v>43</v>
      </c>
      <c r="V214" s="35"/>
      <c r="W214" s="165">
        <f>V214*K214</f>
        <v>0</v>
      </c>
      <c r="X214" s="165">
        <v>0</v>
      </c>
      <c r="Y214" s="165">
        <f>X214*K214</f>
        <v>0</v>
      </c>
      <c r="Z214" s="165">
        <v>0</v>
      </c>
      <c r="AA214" s="166">
        <f>Z214*K214</f>
        <v>0</v>
      </c>
      <c r="AR214" s="18" t="s">
        <v>165</v>
      </c>
      <c r="AT214" s="18" t="s">
        <v>161</v>
      </c>
      <c r="AU214" s="18" t="s">
        <v>104</v>
      </c>
      <c r="AY214" s="18" t="s">
        <v>160</v>
      </c>
      <c r="BE214" s="105">
        <f>IF(U214="základní",N214,0)</f>
        <v>0</v>
      </c>
      <c r="BF214" s="105">
        <f>IF(U214="snížená",N214,0)</f>
        <v>0</v>
      </c>
      <c r="BG214" s="105">
        <f>IF(U214="zákl. přenesená",N214,0)</f>
        <v>0</v>
      </c>
      <c r="BH214" s="105">
        <f>IF(U214="sníž. přenesená",N214,0)</f>
        <v>0</v>
      </c>
      <c r="BI214" s="105">
        <f>IF(U214="nulová",N214,0)</f>
        <v>0</v>
      </c>
      <c r="BJ214" s="18" t="s">
        <v>11</v>
      </c>
      <c r="BK214" s="105">
        <f>ROUND(L214*K214,0)</f>
        <v>0</v>
      </c>
      <c r="BL214" s="18" t="s">
        <v>165</v>
      </c>
      <c r="BM214" s="18" t="s">
        <v>431</v>
      </c>
    </row>
    <row r="215" spans="2:65" s="9" customFormat="1" ht="37.35" customHeight="1">
      <c r="B215" s="149"/>
      <c r="C215" s="150"/>
      <c r="D215" s="151" t="s">
        <v>123</v>
      </c>
      <c r="E215" s="151"/>
      <c r="F215" s="151"/>
      <c r="G215" s="151"/>
      <c r="H215" s="151"/>
      <c r="I215" s="151"/>
      <c r="J215" s="151"/>
      <c r="K215" s="151"/>
      <c r="L215" s="151"/>
      <c r="M215" s="151"/>
      <c r="N215" s="222">
        <f>BK215</f>
        <v>0</v>
      </c>
      <c r="O215" s="223"/>
      <c r="P215" s="223"/>
      <c r="Q215" s="223"/>
      <c r="R215" s="152"/>
      <c r="T215" s="153"/>
      <c r="U215" s="150"/>
      <c r="V215" s="150"/>
      <c r="W215" s="154">
        <f>W216+W220+W226+W237+W239+W249+W312+W328+W348+W351+W354</f>
        <v>0</v>
      </c>
      <c r="X215" s="150"/>
      <c r="Y215" s="154">
        <f>Y216+Y220+Y226+Y237+Y239+Y249+Y312+Y328+Y348+Y351+Y354</f>
        <v>20.077623760000002</v>
      </c>
      <c r="Z215" s="150"/>
      <c r="AA215" s="155">
        <f>AA216+AA220+AA226+AA237+AA239+AA249+AA312+AA328+AA348+AA351+AA354</f>
        <v>14.610673099999998</v>
      </c>
      <c r="AR215" s="156" t="s">
        <v>104</v>
      </c>
      <c r="AT215" s="157" t="s">
        <v>77</v>
      </c>
      <c r="AU215" s="157" t="s">
        <v>78</v>
      </c>
      <c r="AY215" s="156" t="s">
        <v>160</v>
      </c>
      <c r="BK215" s="158">
        <f>BK216+BK220+BK226+BK237+BK239+BK249+BK312+BK328+BK348+BK351+BK354</f>
        <v>0</v>
      </c>
    </row>
    <row r="216" spans="2:65" s="9" customFormat="1" ht="19.899999999999999" customHeight="1">
      <c r="B216" s="149"/>
      <c r="C216" s="150"/>
      <c r="D216" s="159" t="s">
        <v>124</v>
      </c>
      <c r="E216" s="159"/>
      <c r="F216" s="159"/>
      <c r="G216" s="159"/>
      <c r="H216" s="159"/>
      <c r="I216" s="159"/>
      <c r="J216" s="159"/>
      <c r="K216" s="159"/>
      <c r="L216" s="159"/>
      <c r="M216" s="159"/>
      <c r="N216" s="224">
        <f>BK216</f>
        <v>0</v>
      </c>
      <c r="O216" s="225"/>
      <c r="P216" s="225"/>
      <c r="Q216" s="225"/>
      <c r="R216" s="152"/>
      <c r="T216" s="153"/>
      <c r="U216" s="150"/>
      <c r="V216" s="150"/>
      <c r="W216" s="154">
        <f>SUM(W217:W219)</f>
        <v>0</v>
      </c>
      <c r="X216" s="150"/>
      <c r="Y216" s="154">
        <f>SUM(Y217:Y219)</f>
        <v>0.17946899999999999</v>
      </c>
      <c r="Z216" s="150"/>
      <c r="AA216" s="155">
        <f>SUM(AA217:AA219)</f>
        <v>0</v>
      </c>
      <c r="AR216" s="156" t="s">
        <v>104</v>
      </c>
      <c r="AT216" s="157" t="s">
        <v>77</v>
      </c>
      <c r="AU216" s="157" t="s">
        <v>11</v>
      </c>
      <c r="AY216" s="156" t="s">
        <v>160</v>
      </c>
      <c r="BK216" s="158">
        <f>SUM(BK217:BK219)</f>
        <v>0</v>
      </c>
    </row>
    <row r="217" spans="2:65" s="1" customFormat="1" ht="38.25" customHeight="1">
      <c r="B217" s="131"/>
      <c r="C217" s="160" t="s">
        <v>432</v>
      </c>
      <c r="D217" s="160" t="s">
        <v>161</v>
      </c>
      <c r="E217" s="161" t="s">
        <v>433</v>
      </c>
      <c r="F217" s="218" t="s">
        <v>434</v>
      </c>
      <c r="G217" s="218"/>
      <c r="H217" s="218"/>
      <c r="I217" s="218"/>
      <c r="J217" s="162" t="s">
        <v>164</v>
      </c>
      <c r="K217" s="163">
        <v>520.20000000000005</v>
      </c>
      <c r="L217" s="226">
        <v>0</v>
      </c>
      <c r="M217" s="226"/>
      <c r="N217" s="219">
        <f>ROUND(L217*K217,0)</f>
        <v>0</v>
      </c>
      <c r="O217" s="219"/>
      <c r="P217" s="219"/>
      <c r="Q217" s="219"/>
      <c r="R217" s="134"/>
      <c r="T217" s="164" t="s">
        <v>5</v>
      </c>
      <c r="U217" s="43" t="s">
        <v>43</v>
      </c>
      <c r="V217" s="35"/>
      <c r="W217" s="165">
        <f>V217*K217</f>
        <v>0</v>
      </c>
      <c r="X217" s="165">
        <v>0</v>
      </c>
      <c r="Y217" s="165">
        <f>X217*K217</f>
        <v>0</v>
      </c>
      <c r="Z217" s="165">
        <v>0</v>
      </c>
      <c r="AA217" s="166">
        <f>Z217*K217</f>
        <v>0</v>
      </c>
      <c r="AR217" s="18" t="s">
        <v>224</v>
      </c>
      <c r="AT217" s="18" t="s">
        <v>161</v>
      </c>
      <c r="AU217" s="18" t="s">
        <v>104</v>
      </c>
      <c r="AY217" s="18" t="s">
        <v>160</v>
      </c>
      <c r="BE217" s="105">
        <f>IF(U217="základní",N217,0)</f>
        <v>0</v>
      </c>
      <c r="BF217" s="105">
        <f>IF(U217="snížená",N217,0)</f>
        <v>0</v>
      </c>
      <c r="BG217" s="105">
        <f>IF(U217="zákl. přenesená",N217,0)</f>
        <v>0</v>
      </c>
      <c r="BH217" s="105">
        <f>IF(U217="sníž. přenesená",N217,0)</f>
        <v>0</v>
      </c>
      <c r="BI217" s="105">
        <f>IF(U217="nulová",N217,0)</f>
        <v>0</v>
      </c>
      <c r="BJ217" s="18" t="s">
        <v>11</v>
      </c>
      <c r="BK217" s="105">
        <f>ROUND(L217*K217,0)</f>
        <v>0</v>
      </c>
      <c r="BL217" s="18" t="s">
        <v>224</v>
      </c>
      <c r="BM217" s="18" t="s">
        <v>435</v>
      </c>
    </row>
    <row r="218" spans="2:65" s="1" customFormat="1" ht="16.5" customHeight="1">
      <c r="B218" s="131"/>
      <c r="C218" s="167" t="s">
        <v>436</v>
      </c>
      <c r="D218" s="167" t="s">
        <v>304</v>
      </c>
      <c r="E218" s="168" t="s">
        <v>437</v>
      </c>
      <c r="F218" s="229" t="s">
        <v>438</v>
      </c>
      <c r="G218" s="229"/>
      <c r="H218" s="229"/>
      <c r="I218" s="229"/>
      <c r="J218" s="169" t="s">
        <v>164</v>
      </c>
      <c r="K218" s="170">
        <v>598.23</v>
      </c>
      <c r="L218" s="227">
        <v>0</v>
      </c>
      <c r="M218" s="227"/>
      <c r="N218" s="228">
        <f>ROUND(L218*K218,0)</f>
        <v>0</v>
      </c>
      <c r="O218" s="219"/>
      <c r="P218" s="219"/>
      <c r="Q218" s="219"/>
      <c r="R218" s="134"/>
      <c r="T218" s="164" t="s">
        <v>5</v>
      </c>
      <c r="U218" s="43" t="s">
        <v>43</v>
      </c>
      <c r="V218" s="35"/>
      <c r="W218" s="165">
        <f>V218*K218</f>
        <v>0</v>
      </c>
      <c r="X218" s="165">
        <v>2.9999999999999997E-4</v>
      </c>
      <c r="Y218" s="165">
        <f>X218*K218</f>
        <v>0.17946899999999999</v>
      </c>
      <c r="Z218" s="165">
        <v>0</v>
      </c>
      <c r="AA218" s="166">
        <f>Z218*K218</f>
        <v>0</v>
      </c>
      <c r="AR218" s="18" t="s">
        <v>287</v>
      </c>
      <c r="AT218" s="18" t="s">
        <v>304</v>
      </c>
      <c r="AU218" s="18" t="s">
        <v>104</v>
      </c>
      <c r="AY218" s="18" t="s">
        <v>160</v>
      </c>
      <c r="BE218" s="105">
        <f>IF(U218="základní",N218,0)</f>
        <v>0</v>
      </c>
      <c r="BF218" s="105">
        <f>IF(U218="snížená",N218,0)</f>
        <v>0</v>
      </c>
      <c r="BG218" s="105">
        <f>IF(U218="zákl. přenesená",N218,0)</f>
        <v>0</v>
      </c>
      <c r="BH218" s="105">
        <f>IF(U218="sníž. přenesená",N218,0)</f>
        <v>0</v>
      </c>
      <c r="BI218" s="105">
        <f>IF(U218="nulová",N218,0)</f>
        <v>0</v>
      </c>
      <c r="BJ218" s="18" t="s">
        <v>11</v>
      </c>
      <c r="BK218" s="105">
        <f>ROUND(L218*K218,0)</f>
        <v>0</v>
      </c>
      <c r="BL218" s="18" t="s">
        <v>224</v>
      </c>
      <c r="BM218" s="18" t="s">
        <v>439</v>
      </c>
    </row>
    <row r="219" spans="2:65" s="1" customFormat="1" ht="38.25" customHeight="1">
      <c r="B219" s="131"/>
      <c r="C219" s="160" t="s">
        <v>440</v>
      </c>
      <c r="D219" s="160" t="s">
        <v>161</v>
      </c>
      <c r="E219" s="161" t="s">
        <v>441</v>
      </c>
      <c r="F219" s="218" t="s">
        <v>442</v>
      </c>
      <c r="G219" s="218"/>
      <c r="H219" s="218"/>
      <c r="I219" s="218"/>
      <c r="J219" s="162" t="s">
        <v>189</v>
      </c>
      <c r="K219" s="163">
        <v>0.17899999999999999</v>
      </c>
      <c r="L219" s="226">
        <v>0</v>
      </c>
      <c r="M219" s="226"/>
      <c r="N219" s="219">
        <f>ROUND(L219*K219,0)</f>
        <v>0</v>
      </c>
      <c r="O219" s="219"/>
      <c r="P219" s="219"/>
      <c r="Q219" s="219"/>
      <c r="R219" s="134"/>
      <c r="T219" s="164" t="s">
        <v>5</v>
      </c>
      <c r="U219" s="43" t="s">
        <v>43</v>
      </c>
      <c r="V219" s="35"/>
      <c r="W219" s="165">
        <f>V219*K219</f>
        <v>0</v>
      </c>
      <c r="X219" s="165">
        <v>0</v>
      </c>
      <c r="Y219" s="165">
        <f>X219*K219</f>
        <v>0</v>
      </c>
      <c r="Z219" s="165">
        <v>0</v>
      </c>
      <c r="AA219" s="166">
        <f>Z219*K219</f>
        <v>0</v>
      </c>
      <c r="AR219" s="18" t="s">
        <v>224</v>
      </c>
      <c r="AT219" s="18" t="s">
        <v>161</v>
      </c>
      <c r="AU219" s="18" t="s">
        <v>104</v>
      </c>
      <c r="AY219" s="18" t="s">
        <v>160</v>
      </c>
      <c r="BE219" s="105">
        <f>IF(U219="základní",N219,0)</f>
        <v>0</v>
      </c>
      <c r="BF219" s="105">
        <f>IF(U219="snížená",N219,0)</f>
        <v>0</v>
      </c>
      <c r="BG219" s="105">
        <f>IF(U219="zákl. přenesená",N219,0)</f>
        <v>0</v>
      </c>
      <c r="BH219" s="105">
        <f>IF(U219="sníž. přenesená",N219,0)</f>
        <v>0</v>
      </c>
      <c r="BI219" s="105">
        <f>IF(U219="nulová",N219,0)</f>
        <v>0</v>
      </c>
      <c r="BJ219" s="18" t="s">
        <v>11</v>
      </c>
      <c r="BK219" s="105">
        <f>ROUND(L219*K219,0)</f>
        <v>0</v>
      </c>
      <c r="BL219" s="18" t="s">
        <v>224</v>
      </c>
      <c r="BM219" s="18" t="s">
        <v>443</v>
      </c>
    </row>
    <row r="220" spans="2:65" s="9" customFormat="1" ht="29.85" customHeight="1">
      <c r="B220" s="149"/>
      <c r="C220" s="150"/>
      <c r="D220" s="159" t="s">
        <v>125</v>
      </c>
      <c r="E220" s="159"/>
      <c r="F220" s="159"/>
      <c r="G220" s="159"/>
      <c r="H220" s="159"/>
      <c r="I220" s="159"/>
      <c r="J220" s="159"/>
      <c r="K220" s="159"/>
      <c r="L220" s="159"/>
      <c r="M220" s="159"/>
      <c r="N220" s="220">
        <f>BK220</f>
        <v>0</v>
      </c>
      <c r="O220" s="221"/>
      <c r="P220" s="221"/>
      <c r="Q220" s="221"/>
      <c r="R220" s="152"/>
      <c r="T220" s="153"/>
      <c r="U220" s="150"/>
      <c r="V220" s="150"/>
      <c r="W220" s="154">
        <f>SUM(W221:W225)</f>
        <v>0</v>
      </c>
      <c r="X220" s="150"/>
      <c r="Y220" s="154">
        <f>SUM(Y221:Y225)</f>
        <v>0.47842025000000005</v>
      </c>
      <c r="Z220" s="150"/>
      <c r="AA220" s="155">
        <f>SUM(AA221:AA225)</f>
        <v>4.5383759999999995</v>
      </c>
      <c r="AR220" s="156" t="s">
        <v>104</v>
      </c>
      <c r="AT220" s="157" t="s">
        <v>77</v>
      </c>
      <c r="AU220" s="157" t="s">
        <v>11</v>
      </c>
      <c r="AY220" s="156" t="s">
        <v>160</v>
      </c>
      <c r="BK220" s="158">
        <f>SUM(BK221:BK225)</f>
        <v>0</v>
      </c>
    </row>
    <row r="221" spans="2:65" s="1" customFormat="1" ht="25.5" customHeight="1">
      <c r="B221" s="131"/>
      <c r="C221" s="160" t="s">
        <v>444</v>
      </c>
      <c r="D221" s="160" t="s">
        <v>161</v>
      </c>
      <c r="E221" s="161" t="s">
        <v>445</v>
      </c>
      <c r="F221" s="218" t="s">
        <v>446</v>
      </c>
      <c r="G221" s="218"/>
      <c r="H221" s="218"/>
      <c r="I221" s="218"/>
      <c r="J221" s="162" t="s">
        <v>164</v>
      </c>
      <c r="K221" s="163">
        <v>756.39599999999996</v>
      </c>
      <c r="L221" s="226">
        <v>0</v>
      </c>
      <c r="M221" s="226"/>
      <c r="N221" s="219">
        <f>ROUND(L221*K221,0)</f>
        <v>0</v>
      </c>
      <c r="O221" s="219"/>
      <c r="P221" s="219"/>
      <c r="Q221" s="219"/>
      <c r="R221" s="134"/>
      <c r="T221" s="164" t="s">
        <v>5</v>
      </c>
      <c r="U221" s="43" t="s">
        <v>43</v>
      </c>
      <c r="V221" s="35"/>
      <c r="W221" s="165">
        <f>V221*K221</f>
        <v>0</v>
      </c>
      <c r="X221" s="165">
        <v>0</v>
      </c>
      <c r="Y221" s="165">
        <f>X221*K221</f>
        <v>0</v>
      </c>
      <c r="Z221" s="165">
        <v>6.0000000000000001E-3</v>
      </c>
      <c r="AA221" s="166">
        <f>Z221*K221</f>
        <v>4.5383759999999995</v>
      </c>
      <c r="AR221" s="18" t="s">
        <v>224</v>
      </c>
      <c r="AT221" s="18" t="s">
        <v>161</v>
      </c>
      <c r="AU221" s="18" t="s">
        <v>104</v>
      </c>
      <c r="AY221" s="18" t="s">
        <v>160</v>
      </c>
      <c r="BE221" s="105">
        <f>IF(U221="základní",N221,0)</f>
        <v>0</v>
      </c>
      <c r="BF221" s="105">
        <f>IF(U221="snížená",N221,0)</f>
        <v>0</v>
      </c>
      <c r="BG221" s="105">
        <f>IF(U221="zákl. přenesená",N221,0)</f>
        <v>0</v>
      </c>
      <c r="BH221" s="105">
        <f>IF(U221="sníž. přenesená",N221,0)</f>
        <v>0</v>
      </c>
      <c r="BI221" s="105">
        <f>IF(U221="nulová",N221,0)</f>
        <v>0</v>
      </c>
      <c r="BJ221" s="18" t="s">
        <v>11</v>
      </c>
      <c r="BK221" s="105">
        <f>ROUND(L221*K221,0)</f>
        <v>0</v>
      </c>
      <c r="BL221" s="18" t="s">
        <v>224</v>
      </c>
      <c r="BM221" s="18" t="s">
        <v>447</v>
      </c>
    </row>
    <row r="222" spans="2:65" s="1" customFormat="1" ht="16.5" customHeight="1">
      <c r="B222" s="34"/>
      <c r="C222" s="35"/>
      <c r="D222" s="35"/>
      <c r="E222" s="35"/>
      <c r="F222" s="256" t="s">
        <v>448</v>
      </c>
      <c r="G222" s="257"/>
      <c r="H222" s="257"/>
      <c r="I222" s="257"/>
      <c r="J222" s="35"/>
      <c r="K222" s="35"/>
      <c r="L222" s="35"/>
      <c r="M222" s="35"/>
      <c r="N222" s="35"/>
      <c r="O222" s="35"/>
      <c r="P222" s="35"/>
      <c r="Q222" s="35"/>
      <c r="R222" s="36"/>
      <c r="T222" s="171"/>
      <c r="U222" s="35"/>
      <c r="V222" s="35"/>
      <c r="W222" s="35"/>
      <c r="X222" s="35"/>
      <c r="Y222" s="35"/>
      <c r="Z222" s="35"/>
      <c r="AA222" s="73"/>
      <c r="AT222" s="18" t="s">
        <v>449</v>
      </c>
      <c r="AU222" s="18" t="s">
        <v>104</v>
      </c>
    </row>
    <row r="223" spans="2:65" s="1" customFormat="1" ht="38.25" customHeight="1">
      <c r="B223" s="131"/>
      <c r="C223" s="160" t="s">
        <v>450</v>
      </c>
      <c r="D223" s="160" t="s">
        <v>161</v>
      </c>
      <c r="E223" s="161" t="s">
        <v>451</v>
      </c>
      <c r="F223" s="218" t="s">
        <v>452</v>
      </c>
      <c r="G223" s="218"/>
      <c r="H223" s="218"/>
      <c r="I223" s="218"/>
      <c r="J223" s="162" t="s">
        <v>164</v>
      </c>
      <c r="K223" s="163">
        <v>756.39599999999996</v>
      </c>
      <c r="L223" s="226">
        <v>0</v>
      </c>
      <c r="M223" s="226"/>
      <c r="N223" s="219">
        <f>ROUND(L223*K223,0)</f>
        <v>0</v>
      </c>
      <c r="O223" s="219"/>
      <c r="P223" s="219"/>
      <c r="Q223" s="219"/>
      <c r="R223" s="134"/>
      <c r="T223" s="164" t="s">
        <v>5</v>
      </c>
      <c r="U223" s="43" t="s">
        <v>43</v>
      </c>
      <c r="V223" s="35"/>
      <c r="W223" s="165">
        <f>V223*K223</f>
        <v>0</v>
      </c>
      <c r="X223" s="165">
        <v>0</v>
      </c>
      <c r="Y223" s="165">
        <f>X223*K223</f>
        <v>0</v>
      </c>
      <c r="Z223" s="165">
        <v>0</v>
      </c>
      <c r="AA223" s="166">
        <f>Z223*K223</f>
        <v>0</v>
      </c>
      <c r="AR223" s="18" t="s">
        <v>224</v>
      </c>
      <c r="AT223" s="18" t="s">
        <v>161</v>
      </c>
      <c r="AU223" s="18" t="s">
        <v>104</v>
      </c>
      <c r="AY223" s="18" t="s">
        <v>160</v>
      </c>
      <c r="BE223" s="105">
        <f>IF(U223="základní",N223,0)</f>
        <v>0</v>
      </c>
      <c r="BF223" s="105">
        <f>IF(U223="snížená",N223,0)</f>
        <v>0</v>
      </c>
      <c r="BG223" s="105">
        <f>IF(U223="zákl. přenesená",N223,0)</f>
        <v>0</v>
      </c>
      <c r="BH223" s="105">
        <f>IF(U223="sníž. přenesená",N223,0)</f>
        <v>0</v>
      </c>
      <c r="BI223" s="105">
        <f>IF(U223="nulová",N223,0)</f>
        <v>0</v>
      </c>
      <c r="BJ223" s="18" t="s">
        <v>11</v>
      </c>
      <c r="BK223" s="105">
        <f>ROUND(L223*K223,0)</f>
        <v>0</v>
      </c>
      <c r="BL223" s="18" t="s">
        <v>224</v>
      </c>
      <c r="BM223" s="18" t="s">
        <v>453</v>
      </c>
    </row>
    <row r="224" spans="2:65" s="1" customFormat="1" ht="25.5" customHeight="1">
      <c r="B224" s="131"/>
      <c r="C224" s="167" t="s">
        <v>454</v>
      </c>
      <c r="D224" s="167" t="s">
        <v>304</v>
      </c>
      <c r="E224" s="168" t="s">
        <v>455</v>
      </c>
      <c r="F224" s="229" t="s">
        <v>456</v>
      </c>
      <c r="G224" s="229"/>
      <c r="H224" s="229"/>
      <c r="I224" s="229"/>
      <c r="J224" s="169" t="s">
        <v>202</v>
      </c>
      <c r="K224" s="170">
        <v>869.85500000000002</v>
      </c>
      <c r="L224" s="227">
        <v>0</v>
      </c>
      <c r="M224" s="227"/>
      <c r="N224" s="228">
        <f>ROUND(L224*K224,0)</f>
        <v>0</v>
      </c>
      <c r="O224" s="219"/>
      <c r="P224" s="219"/>
      <c r="Q224" s="219"/>
      <c r="R224" s="134"/>
      <c r="T224" s="164" t="s">
        <v>5</v>
      </c>
      <c r="U224" s="43" t="s">
        <v>43</v>
      </c>
      <c r="V224" s="35"/>
      <c r="W224" s="165">
        <f>V224*K224</f>
        <v>0</v>
      </c>
      <c r="X224" s="165">
        <v>5.5000000000000003E-4</v>
      </c>
      <c r="Y224" s="165">
        <f>X224*K224</f>
        <v>0.47842025000000005</v>
      </c>
      <c r="Z224" s="165">
        <v>0</v>
      </c>
      <c r="AA224" s="166">
        <f>Z224*K224</f>
        <v>0</v>
      </c>
      <c r="AR224" s="18" t="s">
        <v>287</v>
      </c>
      <c r="AT224" s="18" t="s">
        <v>304</v>
      </c>
      <c r="AU224" s="18" t="s">
        <v>104</v>
      </c>
      <c r="AY224" s="18" t="s">
        <v>160</v>
      </c>
      <c r="BE224" s="105">
        <f>IF(U224="základní",N224,0)</f>
        <v>0</v>
      </c>
      <c r="BF224" s="105">
        <f>IF(U224="snížená",N224,0)</f>
        <v>0</v>
      </c>
      <c r="BG224" s="105">
        <f>IF(U224="zákl. přenesená",N224,0)</f>
        <v>0</v>
      </c>
      <c r="BH224" s="105">
        <f>IF(U224="sníž. přenesená",N224,0)</f>
        <v>0</v>
      </c>
      <c r="BI224" s="105">
        <f>IF(U224="nulová",N224,0)</f>
        <v>0</v>
      </c>
      <c r="BJ224" s="18" t="s">
        <v>11</v>
      </c>
      <c r="BK224" s="105">
        <f>ROUND(L224*K224,0)</f>
        <v>0</v>
      </c>
      <c r="BL224" s="18" t="s">
        <v>224</v>
      </c>
      <c r="BM224" s="18" t="s">
        <v>457</v>
      </c>
    </row>
    <row r="225" spans="2:65" s="1" customFormat="1" ht="25.5" customHeight="1">
      <c r="B225" s="131"/>
      <c r="C225" s="160" t="s">
        <v>458</v>
      </c>
      <c r="D225" s="160" t="s">
        <v>161</v>
      </c>
      <c r="E225" s="161" t="s">
        <v>459</v>
      </c>
      <c r="F225" s="218" t="s">
        <v>460</v>
      </c>
      <c r="G225" s="218"/>
      <c r="H225" s="218"/>
      <c r="I225" s="218"/>
      <c r="J225" s="162" t="s">
        <v>189</v>
      </c>
      <c r="K225" s="163">
        <v>0.47799999999999998</v>
      </c>
      <c r="L225" s="226">
        <v>0</v>
      </c>
      <c r="M225" s="226"/>
      <c r="N225" s="219">
        <f>ROUND(L225*K225,0)</f>
        <v>0</v>
      </c>
      <c r="O225" s="219"/>
      <c r="P225" s="219"/>
      <c r="Q225" s="219"/>
      <c r="R225" s="134"/>
      <c r="T225" s="164" t="s">
        <v>5</v>
      </c>
      <c r="U225" s="43" t="s">
        <v>43</v>
      </c>
      <c r="V225" s="35"/>
      <c r="W225" s="165">
        <f>V225*K225</f>
        <v>0</v>
      </c>
      <c r="X225" s="165">
        <v>0</v>
      </c>
      <c r="Y225" s="165">
        <f>X225*K225</f>
        <v>0</v>
      </c>
      <c r="Z225" s="165">
        <v>0</v>
      </c>
      <c r="AA225" s="166">
        <f>Z225*K225</f>
        <v>0</v>
      </c>
      <c r="AR225" s="18" t="s">
        <v>224</v>
      </c>
      <c r="AT225" s="18" t="s">
        <v>161</v>
      </c>
      <c r="AU225" s="18" t="s">
        <v>104</v>
      </c>
      <c r="AY225" s="18" t="s">
        <v>160</v>
      </c>
      <c r="BE225" s="105">
        <f>IF(U225="základní",N225,0)</f>
        <v>0</v>
      </c>
      <c r="BF225" s="105">
        <f>IF(U225="snížená",N225,0)</f>
        <v>0</v>
      </c>
      <c r="BG225" s="105">
        <f>IF(U225="zákl. přenesená",N225,0)</f>
        <v>0</v>
      </c>
      <c r="BH225" s="105">
        <f>IF(U225="sníž. přenesená",N225,0)</f>
        <v>0</v>
      </c>
      <c r="BI225" s="105">
        <f>IF(U225="nulová",N225,0)</f>
        <v>0</v>
      </c>
      <c r="BJ225" s="18" t="s">
        <v>11</v>
      </c>
      <c r="BK225" s="105">
        <f>ROUND(L225*K225,0)</f>
        <v>0</v>
      </c>
      <c r="BL225" s="18" t="s">
        <v>224</v>
      </c>
      <c r="BM225" s="18" t="s">
        <v>461</v>
      </c>
    </row>
    <row r="226" spans="2:65" s="9" customFormat="1" ht="29.85" customHeight="1">
      <c r="B226" s="149"/>
      <c r="C226" s="150"/>
      <c r="D226" s="159" t="s">
        <v>126</v>
      </c>
      <c r="E226" s="159"/>
      <c r="F226" s="159"/>
      <c r="G226" s="159"/>
      <c r="H226" s="159"/>
      <c r="I226" s="159"/>
      <c r="J226" s="159"/>
      <c r="K226" s="159"/>
      <c r="L226" s="159"/>
      <c r="M226" s="159"/>
      <c r="N226" s="220">
        <f>BK226</f>
        <v>0</v>
      </c>
      <c r="O226" s="221"/>
      <c r="P226" s="221"/>
      <c r="Q226" s="221"/>
      <c r="R226" s="152"/>
      <c r="T226" s="153"/>
      <c r="U226" s="150"/>
      <c r="V226" s="150"/>
      <c r="W226" s="154">
        <f>SUM(W227:W236)</f>
        <v>0</v>
      </c>
      <c r="X226" s="150"/>
      <c r="Y226" s="154">
        <f>SUM(Y227:Y236)</f>
        <v>9.7143491999999991</v>
      </c>
      <c r="Z226" s="150"/>
      <c r="AA226" s="155">
        <f>SUM(AA227:AA236)</f>
        <v>0</v>
      </c>
      <c r="AR226" s="156" t="s">
        <v>104</v>
      </c>
      <c r="AT226" s="157" t="s">
        <v>77</v>
      </c>
      <c r="AU226" s="157" t="s">
        <v>11</v>
      </c>
      <c r="AY226" s="156" t="s">
        <v>160</v>
      </c>
      <c r="BK226" s="158">
        <f>SUM(BK227:BK236)</f>
        <v>0</v>
      </c>
    </row>
    <row r="227" spans="2:65" s="1" customFormat="1" ht="16.5" customHeight="1">
      <c r="B227" s="131"/>
      <c r="C227" s="160" t="s">
        <v>462</v>
      </c>
      <c r="D227" s="160" t="s">
        <v>161</v>
      </c>
      <c r="E227" s="161" t="s">
        <v>463</v>
      </c>
      <c r="F227" s="218" t="s">
        <v>464</v>
      </c>
      <c r="G227" s="218"/>
      <c r="H227" s="218"/>
      <c r="I227" s="218"/>
      <c r="J227" s="162" t="s">
        <v>465</v>
      </c>
      <c r="K227" s="163">
        <v>1</v>
      </c>
      <c r="L227" s="226">
        <v>0</v>
      </c>
      <c r="M227" s="226"/>
      <c r="N227" s="219">
        <f t="shared" ref="N227:N236" si="65">ROUND(L227*K227,0)</f>
        <v>0</v>
      </c>
      <c r="O227" s="219"/>
      <c r="P227" s="219"/>
      <c r="Q227" s="219"/>
      <c r="R227" s="134"/>
      <c r="T227" s="164" t="s">
        <v>5</v>
      </c>
      <c r="U227" s="43" t="s">
        <v>43</v>
      </c>
      <c r="V227" s="35"/>
      <c r="W227" s="165">
        <f t="shared" ref="W227:W236" si="66">V227*K227</f>
        <v>0</v>
      </c>
      <c r="X227" s="165">
        <v>0</v>
      </c>
      <c r="Y227" s="165">
        <f t="shared" ref="Y227:Y236" si="67">X227*K227</f>
        <v>0</v>
      </c>
      <c r="Z227" s="165">
        <v>0</v>
      </c>
      <c r="AA227" s="166">
        <f t="shared" ref="AA227:AA236" si="68">Z227*K227</f>
        <v>0</v>
      </c>
      <c r="AR227" s="18" t="s">
        <v>224</v>
      </c>
      <c r="AT227" s="18" t="s">
        <v>161</v>
      </c>
      <c r="AU227" s="18" t="s">
        <v>104</v>
      </c>
      <c r="AY227" s="18" t="s">
        <v>160</v>
      </c>
      <c r="BE227" s="105">
        <f t="shared" ref="BE227:BE236" si="69">IF(U227="základní",N227,0)</f>
        <v>0</v>
      </c>
      <c r="BF227" s="105">
        <f t="shared" ref="BF227:BF236" si="70">IF(U227="snížená",N227,0)</f>
        <v>0</v>
      </c>
      <c r="BG227" s="105">
        <f t="shared" ref="BG227:BG236" si="71">IF(U227="zákl. přenesená",N227,0)</f>
        <v>0</v>
      </c>
      <c r="BH227" s="105">
        <f t="shared" ref="BH227:BH236" si="72">IF(U227="sníž. přenesená",N227,0)</f>
        <v>0</v>
      </c>
      <c r="BI227" s="105">
        <f t="shared" ref="BI227:BI236" si="73">IF(U227="nulová",N227,0)</f>
        <v>0</v>
      </c>
      <c r="BJ227" s="18" t="s">
        <v>11</v>
      </c>
      <c r="BK227" s="105">
        <f t="shared" ref="BK227:BK236" si="74">ROUND(L227*K227,0)</f>
        <v>0</v>
      </c>
      <c r="BL227" s="18" t="s">
        <v>224</v>
      </c>
      <c r="BM227" s="18" t="s">
        <v>466</v>
      </c>
    </row>
    <row r="228" spans="2:65" s="1" customFormat="1" ht="38.25" customHeight="1">
      <c r="B228" s="131"/>
      <c r="C228" s="160" t="s">
        <v>467</v>
      </c>
      <c r="D228" s="160" t="s">
        <v>161</v>
      </c>
      <c r="E228" s="161" t="s">
        <v>468</v>
      </c>
      <c r="F228" s="218" t="s">
        <v>469</v>
      </c>
      <c r="G228" s="218"/>
      <c r="H228" s="218"/>
      <c r="I228" s="218"/>
      <c r="J228" s="162" t="s">
        <v>164</v>
      </c>
      <c r="K228" s="163">
        <v>520.20000000000005</v>
      </c>
      <c r="L228" s="226">
        <v>0</v>
      </c>
      <c r="M228" s="226"/>
      <c r="N228" s="219">
        <f t="shared" si="65"/>
        <v>0</v>
      </c>
      <c r="O228" s="219"/>
      <c r="P228" s="219"/>
      <c r="Q228" s="219"/>
      <c r="R228" s="134"/>
      <c r="T228" s="164" t="s">
        <v>5</v>
      </c>
      <c r="U228" s="43" t="s">
        <v>43</v>
      </c>
      <c r="V228" s="35"/>
      <c r="W228" s="165">
        <f t="shared" si="66"/>
        <v>0</v>
      </c>
      <c r="X228" s="165">
        <v>0</v>
      </c>
      <c r="Y228" s="165">
        <f t="shared" si="67"/>
        <v>0</v>
      </c>
      <c r="Z228" s="165">
        <v>0</v>
      </c>
      <c r="AA228" s="166">
        <f t="shared" si="68"/>
        <v>0</v>
      </c>
      <c r="AR228" s="18" t="s">
        <v>224</v>
      </c>
      <c r="AT228" s="18" t="s">
        <v>161</v>
      </c>
      <c r="AU228" s="18" t="s">
        <v>104</v>
      </c>
      <c r="AY228" s="18" t="s">
        <v>160</v>
      </c>
      <c r="BE228" s="105">
        <f t="shared" si="69"/>
        <v>0</v>
      </c>
      <c r="BF228" s="105">
        <f t="shared" si="70"/>
        <v>0</v>
      </c>
      <c r="BG228" s="105">
        <f t="shared" si="71"/>
        <v>0</v>
      </c>
      <c r="BH228" s="105">
        <f t="shared" si="72"/>
        <v>0</v>
      </c>
      <c r="BI228" s="105">
        <f t="shared" si="73"/>
        <v>0</v>
      </c>
      <c r="BJ228" s="18" t="s">
        <v>11</v>
      </c>
      <c r="BK228" s="105">
        <f t="shared" si="74"/>
        <v>0</v>
      </c>
      <c r="BL228" s="18" t="s">
        <v>224</v>
      </c>
      <c r="BM228" s="18" t="s">
        <v>470</v>
      </c>
    </row>
    <row r="229" spans="2:65" s="1" customFormat="1" ht="25.5" customHeight="1">
      <c r="B229" s="131"/>
      <c r="C229" s="167" t="s">
        <v>471</v>
      </c>
      <c r="D229" s="167" t="s">
        <v>304</v>
      </c>
      <c r="E229" s="168" t="s">
        <v>472</v>
      </c>
      <c r="F229" s="229" t="s">
        <v>473</v>
      </c>
      <c r="G229" s="229"/>
      <c r="H229" s="229"/>
      <c r="I229" s="229"/>
      <c r="J229" s="169" t="s">
        <v>164</v>
      </c>
      <c r="K229" s="170">
        <v>1061.2080000000001</v>
      </c>
      <c r="L229" s="227">
        <v>0</v>
      </c>
      <c r="M229" s="227"/>
      <c r="N229" s="228">
        <f t="shared" si="65"/>
        <v>0</v>
      </c>
      <c r="O229" s="219"/>
      <c r="P229" s="219"/>
      <c r="Q229" s="219"/>
      <c r="R229" s="134"/>
      <c r="T229" s="164" t="s">
        <v>5</v>
      </c>
      <c r="U229" s="43" t="s">
        <v>43</v>
      </c>
      <c r="V229" s="35"/>
      <c r="W229" s="165">
        <f t="shared" si="66"/>
        <v>0</v>
      </c>
      <c r="X229" s="165">
        <v>8.9999999999999993E-3</v>
      </c>
      <c r="Y229" s="165">
        <f t="shared" si="67"/>
        <v>9.550872</v>
      </c>
      <c r="Z229" s="165">
        <v>0</v>
      </c>
      <c r="AA229" s="166">
        <f t="shared" si="68"/>
        <v>0</v>
      </c>
      <c r="AR229" s="18" t="s">
        <v>287</v>
      </c>
      <c r="AT229" s="18" t="s">
        <v>304</v>
      </c>
      <c r="AU229" s="18" t="s">
        <v>104</v>
      </c>
      <c r="AY229" s="18" t="s">
        <v>160</v>
      </c>
      <c r="BE229" s="105">
        <f t="shared" si="69"/>
        <v>0</v>
      </c>
      <c r="BF229" s="105">
        <f t="shared" si="70"/>
        <v>0</v>
      </c>
      <c r="BG229" s="105">
        <f t="shared" si="71"/>
        <v>0</v>
      </c>
      <c r="BH229" s="105">
        <f t="shared" si="72"/>
        <v>0</v>
      </c>
      <c r="BI229" s="105">
        <f t="shared" si="73"/>
        <v>0</v>
      </c>
      <c r="BJ229" s="18" t="s">
        <v>11</v>
      </c>
      <c r="BK229" s="105">
        <f t="shared" si="74"/>
        <v>0</v>
      </c>
      <c r="BL229" s="18" t="s">
        <v>224</v>
      </c>
      <c r="BM229" s="18" t="s">
        <v>474</v>
      </c>
    </row>
    <row r="230" spans="2:65" s="1" customFormat="1" ht="38.25" customHeight="1">
      <c r="B230" s="131"/>
      <c r="C230" s="160" t="s">
        <v>475</v>
      </c>
      <c r="D230" s="160" t="s">
        <v>161</v>
      </c>
      <c r="E230" s="161" t="s">
        <v>476</v>
      </c>
      <c r="F230" s="218" t="s">
        <v>477</v>
      </c>
      <c r="G230" s="218"/>
      <c r="H230" s="218"/>
      <c r="I230" s="218"/>
      <c r="J230" s="162" t="s">
        <v>164</v>
      </c>
      <c r="K230" s="163">
        <v>520.20000000000005</v>
      </c>
      <c r="L230" s="226">
        <v>0</v>
      </c>
      <c r="M230" s="226"/>
      <c r="N230" s="219">
        <f t="shared" si="65"/>
        <v>0</v>
      </c>
      <c r="O230" s="219"/>
      <c r="P230" s="219"/>
      <c r="Q230" s="219"/>
      <c r="R230" s="134"/>
      <c r="T230" s="164" t="s">
        <v>5</v>
      </c>
      <c r="U230" s="43" t="s">
        <v>43</v>
      </c>
      <c r="V230" s="35"/>
      <c r="W230" s="165">
        <f t="shared" si="66"/>
        <v>0</v>
      </c>
      <c r="X230" s="165">
        <v>0</v>
      </c>
      <c r="Y230" s="165">
        <f t="shared" si="67"/>
        <v>0</v>
      </c>
      <c r="Z230" s="165">
        <v>0</v>
      </c>
      <c r="AA230" s="166">
        <f t="shared" si="68"/>
        <v>0</v>
      </c>
      <c r="AR230" s="18" t="s">
        <v>224</v>
      </c>
      <c r="AT230" s="18" t="s">
        <v>161</v>
      </c>
      <c r="AU230" s="18" t="s">
        <v>104</v>
      </c>
      <c r="AY230" s="18" t="s">
        <v>160</v>
      </c>
      <c r="BE230" s="105">
        <f t="shared" si="69"/>
        <v>0</v>
      </c>
      <c r="BF230" s="105">
        <f t="shared" si="70"/>
        <v>0</v>
      </c>
      <c r="BG230" s="105">
        <f t="shared" si="71"/>
        <v>0</v>
      </c>
      <c r="BH230" s="105">
        <f t="shared" si="72"/>
        <v>0</v>
      </c>
      <c r="BI230" s="105">
        <f t="shared" si="73"/>
        <v>0</v>
      </c>
      <c r="BJ230" s="18" t="s">
        <v>11</v>
      </c>
      <c r="BK230" s="105">
        <f t="shared" si="74"/>
        <v>0</v>
      </c>
      <c r="BL230" s="18" t="s">
        <v>224</v>
      </c>
      <c r="BM230" s="18" t="s">
        <v>478</v>
      </c>
    </row>
    <row r="231" spans="2:65" s="1" customFormat="1" ht="25.5" customHeight="1">
      <c r="B231" s="131"/>
      <c r="C231" s="167" t="s">
        <v>479</v>
      </c>
      <c r="D231" s="167" t="s">
        <v>304</v>
      </c>
      <c r="E231" s="168" t="s">
        <v>480</v>
      </c>
      <c r="F231" s="229" t="s">
        <v>481</v>
      </c>
      <c r="G231" s="229"/>
      <c r="H231" s="229"/>
      <c r="I231" s="229"/>
      <c r="J231" s="169" t="s">
        <v>164</v>
      </c>
      <c r="K231" s="170">
        <v>598.23</v>
      </c>
      <c r="L231" s="227">
        <v>0</v>
      </c>
      <c r="M231" s="227"/>
      <c r="N231" s="228">
        <f t="shared" si="65"/>
        <v>0</v>
      </c>
      <c r="O231" s="219"/>
      <c r="P231" s="219"/>
      <c r="Q231" s="219"/>
      <c r="R231" s="134"/>
      <c r="T231" s="164" t="s">
        <v>5</v>
      </c>
      <c r="U231" s="43" t="s">
        <v>43</v>
      </c>
      <c r="V231" s="35"/>
      <c r="W231" s="165">
        <f t="shared" si="66"/>
        <v>0</v>
      </c>
      <c r="X231" s="165">
        <v>1E-4</v>
      </c>
      <c r="Y231" s="165">
        <f t="shared" si="67"/>
        <v>5.9823000000000008E-2</v>
      </c>
      <c r="Z231" s="165">
        <v>0</v>
      </c>
      <c r="AA231" s="166">
        <f t="shared" si="68"/>
        <v>0</v>
      </c>
      <c r="AR231" s="18" t="s">
        <v>287</v>
      </c>
      <c r="AT231" s="18" t="s">
        <v>304</v>
      </c>
      <c r="AU231" s="18" t="s">
        <v>104</v>
      </c>
      <c r="AY231" s="18" t="s">
        <v>160</v>
      </c>
      <c r="BE231" s="105">
        <f t="shared" si="69"/>
        <v>0</v>
      </c>
      <c r="BF231" s="105">
        <f t="shared" si="70"/>
        <v>0</v>
      </c>
      <c r="BG231" s="105">
        <f t="shared" si="71"/>
        <v>0</v>
      </c>
      <c r="BH231" s="105">
        <f t="shared" si="72"/>
        <v>0</v>
      </c>
      <c r="BI231" s="105">
        <f t="shared" si="73"/>
        <v>0</v>
      </c>
      <c r="BJ231" s="18" t="s">
        <v>11</v>
      </c>
      <c r="BK231" s="105">
        <f t="shared" si="74"/>
        <v>0</v>
      </c>
      <c r="BL231" s="18" t="s">
        <v>224</v>
      </c>
      <c r="BM231" s="18" t="s">
        <v>482</v>
      </c>
    </row>
    <row r="232" spans="2:65" s="1" customFormat="1" ht="38.25" customHeight="1">
      <c r="B232" s="131"/>
      <c r="C232" s="160" t="s">
        <v>483</v>
      </c>
      <c r="D232" s="160" t="s">
        <v>161</v>
      </c>
      <c r="E232" s="161" t="s">
        <v>484</v>
      </c>
      <c r="F232" s="218" t="s">
        <v>485</v>
      </c>
      <c r="G232" s="218"/>
      <c r="H232" s="218"/>
      <c r="I232" s="218"/>
      <c r="J232" s="162" t="s">
        <v>164</v>
      </c>
      <c r="K232" s="163">
        <v>520.20000000000005</v>
      </c>
      <c r="L232" s="226">
        <v>0</v>
      </c>
      <c r="M232" s="226"/>
      <c r="N232" s="219">
        <f t="shared" si="65"/>
        <v>0</v>
      </c>
      <c r="O232" s="219"/>
      <c r="P232" s="219"/>
      <c r="Q232" s="219"/>
      <c r="R232" s="134"/>
      <c r="T232" s="164" t="s">
        <v>5</v>
      </c>
      <c r="U232" s="43" t="s">
        <v>43</v>
      </c>
      <c r="V232" s="35"/>
      <c r="W232" s="165">
        <f t="shared" si="66"/>
        <v>0</v>
      </c>
      <c r="X232" s="165">
        <v>1.0000000000000001E-5</v>
      </c>
      <c r="Y232" s="165">
        <f t="shared" si="67"/>
        <v>5.2020000000000009E-3</v>
      </c>
      <c r="Z232" s="165">
        <v>0</v>
      </c>
      <c r="AA232" s="166">
        <f t="shared" si="68"/>
        <v>0</v>
      </c>
      <c r="AR232" s="18" t="s">
        <v>224</v>
      </c>
      <c r="AT232" s="18" t="s">
        <v>161</v>
      </c>
      <c r="AU232" s="18" t="s">
        <v>104</v>
      </c>
      <c r="AY232" s="18" t="s">
        <v>160</v>
      </c>
      <c r="BE232" s="105">
        <f t="shared" si="69"/>
        <v>0</v>
      </c>
      <c r="BF232" s="105">
        <f t="shared" si="70"/>
        <v>0</v>
      </c>
      <c r="BG232" s="105">
        <f t="shared" si="71"/>
        <v>0</v>
      </c>
      <c r="BH232" s="105">
        <f t="shared" si="72"/>
        <v>0</v>
      </c>
      <c r="BI232" s="105">
        <f t="shared" si="73"/>
        <v>0</v>
      </c>
      <c r="BJ232" s="18" t="s">
        <v>11</v>
      </c>
      <c r="BK232" s="105">
        <f t="shared" si="74"/>
        <v>0</v>
      </c>
      <c r="BL232" s="18" t="s">
        <v>224</v>
      </c>
      <c r="BM232" s="18" t="s">
        <v>486</v>
      </c>
    </row>
    <row r="233" spans="2:65" s="1" customFormat="1" ht="25.5" customHeight="1">
      <c r="B233" s="131"/>
      <c r="C233" s="167" t="s">
        <v>487</v>
      </c>
      <c r="D233" s="167" t="s">
        <v>304</v>
      </c>
      <c r="E233" s="168" t="s">
        <v>488</v>
      </c>
      <c r="F233" s="229" t="s">
        <v>489</v>
      </c>
      <c r="G233" s="229"/>
      <c r="H233" s="229"/>
      <c r="I233" s="229"/>
      <c r="J233" s="169" t="s">
        <v>164</v>
      </c>
      <c r="K233" s="170">
        <v>598.23</v>
      </c>
      <c r="L233" s="227">
        <v>0</v>
      </c>
      <c r="M233" s="227"/>
      <c r="N233" s="228">
        <f t="shared" si="65"/>
        <v>0</v>
      </c>
      <c r="O233" s="219"/>
      <c r="P233" s="219"/>
      <c r="Q233" s="219"/>
      <c r="R233" s="134"/>
      <c r="T233" s="164" t="s">
        <v>5</v>
      </c>
      <c r="U233" s="43" t="s">
        <v>43</v>
      </c>
      <c r="V233" s="35"/>
      <c r="W233" s="165">
        <f t="shared" si="66"/>
        <v>0</v>
      </c>
      <c r="X233" s="165">
        <v>1.3999999999999999E-4</v>
      </c>
      <c r="Y233" s="165">
        <f t="shared" si="67"/>
        <v>8.3752199999999999E-2</v>
      </c>
      <c r="Z233" s="165">
        <v>0</v>
      </c>
      <c r="AA233" s="166">
        <f t="shared" si="68"/>
        <v>0</v>
      </c>
      <c r="AR233" s="18" t="s">
        <v>287</v>
      </c>
      <c r="AT233" s="18" t="s">
        <v>304</v>
      </c>
      <c r="AU233" s="18" t="s">
        <v>104</v>
      </c>
      <c r="AY233" s="18" t="s">
        <v>160</v>
      </c>
      <c r="BE233" s="105">
        <f t="shared" si="69"/>
        <v>0</v>
      </c>
      <c r="BF233" s="105">
        <f t="shared" si="70"/>
        <v>0</v>
      </c>
      <c r="BG233" s="105">
        <f t="shared" si="71"/>
        <v>0</v>
      </c>
      <c r="BH233" s="105">
        <f t="shared" si="72"/>
        <v>0</v>
      </c>
      <c r="BI233" s="105">
        <f t="shared" si="73"/>
        <v>0</v>
      </c>
      <c r="BJ233" s="18" t="s">
        <v>11</v>
      </c>
      <c r="BK233" s="105">
        <f t="shared" si="74"/>
        <v>0</v>
      </c>
      <c r="BL233" s="18" t="s">
        <v>224</v>
      </c>
      <c r="BM233" s="18" t="s">
        <v>490</v>
      </c>
    </row>
    <row r="234" spans="2:65" s="1" customFormat="1" ht="25.5" customHeight="1">
      <c r="B234" s="131"/>
      <c r="C234" s="167" t="s">
        <v>491</v>
      </c>
      <c r="D234" s="167" t="s">
        <v>304</v>
      </c>
      <c r="E234" s="168" t="s">
        <v>492</v>
      </c>
      <c r="F234" s="229" t="s">
        <v>493</v>
      </c>
      <c r="G234" s="229"/>
      <c r="H234" s="229"/>
      <c r="I234" s="229"/>
      <c r="J234" s="169" t="s">
        <v>202</v>
      </c>
      <c r="K234" s="170">
        <v>735</v>
      </c>
      <c r="L234" s="227">
        <v>0</v>
      </c>
      <c r="M234" s="227"/>
      <c r="N234" s="228">
        <f t="shared" si="65"/>
        <v>0</v>
      </c>
      <c r="O234" s="219"/>
      <c r="P234" s="219"/>
      <c r="Q234" s="219"/>
      <c r="R234" s="134"/>
      <c r="T234" s="164" t="s">
        <v>5</v>
      </c>
      <c r="U234" s="43" t="s">
        <v>43</v>
      </c>
      <c r="V234" s="35"/>
      <c r="W234" s="165">
        <f t="shared" si="66"/>
        <v>0</v>
      </c>
      <c r="X234" s="165">
        <v>2.0000000000000002E-5</v>
      </c>
      <c r="Y234" s="165">
        <f t="shared" si="67"/>
        <v>1.4700000000000001E-2</v>
      </c>
      <c r="Z234" s="165">
        <v>0</v>
      </c>
      <c r="AA234" s="166">
        <f t="shared" si="68"/>
        <v>0</v>
      </c>
      <c r="AR234" s="18" t="s">
        <v>287</v>
      </c>
      <c r="AT234" s="18" t="s">
        <v>304</v>
      </c>
      <c r="AU234" s="18" t="s">
        <v>104</v>
      </c>
      <c r="AY234" s="18" t="s">
        <v>160</v>
      </c>
      <c r="BE234" s="105">
        <f t="shared" si="69"/>
        <v>0</v>
      </c>
      <c r="BF234" s="105">
        <f t="shared" si="70"/>
        <v>0</v>
      </c>
      <c r="BG234" s="105">
        <f t="shared" si="71"/>
        <v>0</v>
      </c>
      <c r="BH234" s="105">
        <f t="shared" si="72"/>
        <v>0</v>
      </c>
      <c r="BI234" s="105">
        <f t="shared" si="73"/>
        <v>0</v>
      </c>
      <c r="BJ234" s="18" t="s">
        <v>11</v>
      </c>
      <c r="BK234" s="105">
        <f t="shared" si="74"/>
        <v>0</v>
      </c>
      <c r="BL234" s="18" t="s">
        <v>224</v>
      </c>
      <c r="BM234" s="18" t="s">
        <v>494</v>
      </c>
    </row>
    <row r="235" spans="2:65" s="1" customFormat="1" ht="16.5" customHeight="1">
      <c r="B235" s="131"/>
      <c r="C235" s="160" t="s">
        <v>495</v>
      </c>
      <c r="D235" s="160" t="s">
        <v>161</v>
      </c>
      <c r="E235" s="161" t="s">
        <v>496</v>
      </c>
      <c r="F235" s="218" t="s">
        <v>497</v>
      </c>
      <c r="G235" s="218"/>
      <c r="H235" s="218"/>
      <c r="I235" s="218"/>
      <c r="J235" s="162" t="s">
        <v>207</v>
      </c>
      <c r="K235" s="163">
        <v>1</v>
      </c>
      <c r="L235" s="226">
        <v>0</v>
      </c>
      <c r="M235" s="226"/>
      <c r="N235" s="219">
        <f t="shared" si="65"/>
        <v>0</v>
      </c>
      <c r="O235" s="219"/>
      <c r="P235" s="219"/>
      <c r="Q235" s="219"/>
      <c r="R235" s="134"/>
      <c r="T235" s="164" t="s">
        <v>5</v>
      </c>
      <c r="U235" s="43" t="s">
        <v>43</v>
      </c>
      <c r="V235" s="35"/>
      <c r="W235" s="165">
        <f t="shared" si="66"/>
        <v>0</v>
      </c>
      <c r="X235" s="165">
        <v>0</v>
      </c>
      <c r="Y235" s="165">
        <f t="shared" si="67"/>
        <v>0</v>
      </c>
      <c r="Z235" s="165">
        <v>0</v>
      </c>
      <c r="AA235" s="166">
        <f t="shared" si="68"/>
        <v>0</v>
      </c>
      <c r="AR235" s="18" t="s">
        <v>224</v>
      </c>
      <c r="AT235" s="18" t="s">
        <v>161</v>
      </c>
      <c r="AU235" s="18" t="s">
        <v>104</v>
      </c>
      <c r="AY235" s="18" t="s">
        <v>160</v>
      </c>
      <c r="BE235" s="105">
        <f t="shared" si="69"/>
        <v>0</v>
      </c>
      <c r="BF235" s="105">
        <f t="shared" si="70"/>
        <v>0</v>
      </c>
      <c r="BG235" s="105">
        <f t="shared" si="71"/>
        <v>0</v>
      </c>
      <c r="BH235" s="105">
        <f t="shared" si="72"/>
        <v>0</v>
      </c>
      <c r="BI235" s="105">
        <f t="shared" si="73"/>
        <v>0</v>
      </c>
      <c r="BJ235" s="18" t="s">
        <v>11</v>
      </c>
      <c r="BK235" s="105">
        <f t="shared" si="74"/>
        <v>0</v>
      </c>
      <c r="BL235" s="18" t="s">
        <v>224</v>
      </c>
      <c r="BM235" s="18" t="s">
        <v>498</v>
      </c>
    </row>
    <row r="236" spans="2:65" s="1" customFormat="1" ht="25.5" customHeight="1">
      <c r="B236" s="131"/>
      <c r="C236" s="160" t="s">
        <v>499</v>
      </c>
      <c r="D236" s="160" t="s">
        <v>161</v>
      </c>
      <c r="E236" s="161" t="s">
        <v>500</v>
      </c>
      <c r="F236" s="218" t="s">
        <v>501</v>
      </c>
      <c r="G236" s="218"/>
      <c r="H236" s="218"/>
      <c r="I236" s="218"/>
      <c r="J236" s="162" t="s">
        <v>189</v>
      </c>
      <c r="K236" s="163">
        <v>9.7140000000000004</v>
      </c>
      <c r="L236" s="226">
        <v>0</v>
      </c>
      <c r="M236" s="226"/>
      <c r="N236" s="219">
        <f t="shared" si="65"/>
        <v>0</v>
      </c>
      <c r="O236" s="219"/>
      <c r="P236" s="219"/>
      <c r="Q236" s="219"/>
      <c r="R236" s="134"/>
      <c r="T236" s="164" t="s">
        <v>5</v>
      </c>
      <c r="U236" s="43" t="s">
        <v>43</v>
      </c>
      <c r="V236" s="35"/>
      <c r="W236" s="165">
        <f t="shared" si="66"/>
        <v>0</v>
      </c>
      <c r="X236" s="165">
        <v>0</v>
      </c>
      <c r="Y236" s="165">
        <f t="shared" si="67"/>
        <v>0</v>
      </c>
      <c r="Z236" s="165">
        <v>0</v>
      </c>
      <c r="AA236" s="166">
        <f t="shared" si="68"/>
        <v>0</v>
      </c>
      <c r="AR236" s="18" t="s">
        <v>224</v>
      </c>
      <c r="AT236" s="18" t="s">
        <v>161</v>
      </c>
      <c r="AU236" s="18" t="s">
        <v>104</v>
      </c>
      <c r="AY236" s="18" t="s">
        <v>160</v>
      </c>
      <c r="BE236" s="105">
        <f t="shared" si="69"/>
        <v>0</v>
      </c>
      <c r="BF236" s="105">
        <f t="shared" si="70"/>
        <v>0</v>
      </c>
      <c r="BG236" s="105">
        <f t="shared" si="71"/>
        <v>0</v>
      </c>
      <c r="BH236" s="105">
        <f t="shared" si="72"/>
        <v>0</v>
      </c>
      <c r="BI236" s="105">
        <f t="shared" si="73"/>
        <v>0</v>
      </c>
      <c r="BJ236" s="18" t="s">
        <v>11</v>
      </c>
      <c r="BK236" s="105">
        <f t="shared" si="74"/>
        <v>0</v>
      </c>
      <c r="BL236" s="18" t="s">
        <v>224</v>
      </c>
      <c r="BM236" s="18" t="s">
        <v>502</v>
      </c>
    </row>
    <row r="237" spans="2:65" s="9" customFormat="1" ht="29.85" customHeight="1">
      <c r="B237" s="149"/>
      <c r="C237" s="150"/>
      <c r="D237" s="159" t="s">
        <v>127</v>
      </c>
      <c r="E237" s="159"/>
      <c r="F237" s="159"/>
      <c r="G237" s="159"/>
      <c r="H237" s="159"/>
      <c r="I237" s="159"/>
      <c r="J237" s="159"/>
      <c r="K237" s="159"/>
      <c r="L237" s="159"/>
      <c r="M237" s="159"/>
      <c r="N237" s="220">
        <f>BK237</f>
        <v>0</v>
      </c>
      <c r="O237" s="221"/>
      <c r="P237" s="221"/>
      <c r="Q237" s="221"/>
      <c r="R237" s="152"/>
      <c r="T237" s="153"/>
      <c r="U237" s="150"/>
      <c r="V237" s="150"/>
      <c r="W237" s="154">
        <f>W238</f>
        <v>0</v>
      </c>
      <c r="X237" s="150"/>
      <c r="Y237" s="154">
        <f>Y238</f>
        <v>0</v>
      </c>
      <c r="Z237" s="150"/>
      <c r="AA237" s="155">
        <f>AA238</f>
        <v>0</v>
      </c>
      <c r="AR237" s="156" t="s">
        <v>104</v>
      </c>
      <c r="AT237" s="157" t="s">
        <v>77</v>
      </c>
      <c r="AU237" s="157" t="s">
        <v>11</v>
      </c>
      <c r="AY237" s="156" t="s">
        <v>160</v>
      </c>
      <c r="BK237" s="158">
        <f>BK238</f>
        <v>0</v>
      </c>
    </row>
    <row r="238" spans="2:65" s="1" customFormat="1" ht="16.5" customHeight="1">
      <c r="B238" s="131"/>
      <c r="C238" s="160" t="s">
        <v>503</v>
      </c>
      <c r="D238" s="160" t="s">
        <v>161</v>
      </c>
      <c r="E238" s="161" t="s">
        <v>504</v>
      </c>
      <c r="F238" s="218" t="s">
        <v>505</v>
      </c>
      <c r="G238" s="218"/>
      <c r="H238" s="218"/>
      <c r="I238" s="218"/>
      <c r="J238" s="162" t="s">
        <v>465</v>
      </c>
      <c r="K238" s="163">
        <v>1</v>
      </c>
      <c r="L238" s="226">
        <v>0</v>
      </c>
      <c r="M238" s="226"/>
      <c r="N238" s="219">
        <f>ROUND(L238*K238,0)</f>
        <v>0</v>
      </c>
      <c r="O238" s="219"/>
      <c r="P238" s="219"/>
      <c r="Q238" s="219"/>
      <c r="R238" s="134"/>
      <c r="T238" s="164" t="s">
        <v>5</v>
      </c>
      <c r="U238" s="43" t="s">
        <v>43</v>
      </c>
      <c r="V238" s="35"/>
      <c r="W238" s="165">
        <f>V238*K238</f>
        <v>0</v>
      </c>
      <c r="X238" s="165">
        <v>0</v>
      </c>
      <c r="Y238" s="165">
        <f>X238*K238</f>
        <v>0</v>
      </c>
      <c r="Z238" s="165">
        <v>0</v>
      </c>
      <c r="AA238" s="166">
        <f>Z238*K238</f>
        <v>0</v>
      </c>
      <c r="AR238" s="18" t="s">
        <v>224</v>
      </c>
      <c r="AT238" s="18" t="s">
        <v>161</v>
      </c>
      <c r="AU238" s="18" t="s">
        <v>104</v>
      </c>
      <c r="AY238" s="18" t="s">
        <v>160</v>
      </c>
      <c r="BE238" s="105">
        <f>IF(U238="základní",N238,0)</f>
        <v>0</v>
      </c>
      <c r="BF238" s="105">
        <f>IF(U238="snížená",N238,0)</f>
        <v>0</v>
      </c>
      <c r="BG238" s="105">
        <f>IF(U238="zákl. přenesená",N238,0)</f>
        <v>0</v>
      </c>
      <c r="BH238" s="105">
        <f>IF(U238="sníž. přenesená",N238,0)</f>
        <v>0</v>
      </c>
      <c r="BI238" s="105">
        <f>IF(U238="nulová",N238,0)</f>
        <v>0</v>
      </c>
      <c r="BJ238" s="18" t="s">
        <v>11</v>
      </c>
      <c r="BK238" s="105">
        <f>ROUND(L238*K238,0)</f>
        <v>0</v>
      </c>
      <c r="BL238" s="18" t="s">
        <v>224</v>
      </c>
      <c r="BM238" s="18" t="s">
        <v>506</v>
      </c>
    </row>
    <row r="239" spans="2:65" s="9" customFormat="1" ht="29.85" customHeight="1">
      <c r="B239" s="149"/>
      <c r="C239" s="150"/>
      <c r="D239" s="159" t="s">
        <v>128</v>
      </c>
      <c r="E239" s="159"/>
      <c r="F239" s="159"/>
      <c r="G239" s="159"/>
      <c r="H239" s="159"/>
      <c r="I239" s="159"/>
      <c r="J239" s="159"/>
      <c r="K239" s="159"/>
      <c r="L239" s="159"/>
      <c r="M239" s="159"/>
      <c r="N239" s="220">
        <f>BK239</f>
        <v>0</v>
      </c>
      <c r="O239" s="221"/>
      <c r="P239" s="221"/>
      <c r="Q239" s="221"/>
      <c r="R239" s="152"/>
      <c r="T239" s="153"/>
      <c r="U239" s="150"/>
      <c r="V239" s="150"/>
      <c r="W239" s="154">
        <f>SUM(W240:W248)</f>
        <v>0</v>
      </c>
      <c r="X239" s="150"/>
      <c r="Y239" s="154">
        <f>SUM(Y240:Y248)</f>
        <v>2.2866721999999999</v>
      </c>
      <c r="Z239" s="150"/>
      <c r="AA239" s="155">
        <f>SUM(AA240:AA248)</f>
        <v>1.4296562000000002</v>
      </c>
      <c r="AR239" s="156" t="s">
        <v>104</v>
      </c>
      <c r="AT239" s="157" t="s">
        <v>77</v>
      </c>
      <c r="AU239" s="157" t="s">
        <v>11</v>
      </c>
      <c r="AY239" s="156" t="s">
        <v>160</v>
      </c>
      <c r="BK239" s="158">
        <f>SUM(BK240:BK248)</f>
        <v>0</v>
      </c>
    </row>
    <row r="240" spans="2:65" s="1" customFormat="1" ht="16.5" customHeight="1">
      <c r="B240" s="131"/>
      <c r="C240" s="160" t="s">
        <v>507</v>
      </c>
      <c r="D240" s="160" t="s">
        <v>161</v>
      </c>
      <c r="E240" s="161" t="s">
        <v>508</v>
      </c>
      <c r="F240" s="218" t="s">
        <v>509</v>
      </c>
      <c r="G240" s="218"/>
      <c r="H240" s="218"/>
      <c r="I240" s="218"/>
      <c r="J240" s="162" t="s">
        <v>164</v>
      </c>
      <c r="K240" s="163">
        <v>74.5</v>
      </c>
      <c r="L240" s="226">
        <v>0</v>
      </c>
      <c r="M240" s="226"/>
      <c r="N240" s="219">
        <f t="shared" ref="N240:N248" si="75">ROUND(L240*K240,0)</f>
        <v>0</v>
      </c>
      <c r="O240" s="219"/>
      <c r="P240" s="219"/>
      <c r="Q240" s="219"/>
      <c r="R240" s="134"/>
      <c r="T240" s="164" t="s">
        <v>5</v>
      </c>
      <c r="U240" s="43" t="s">
        <v>43</v>
      </c>
      <c r="V240" s="35"/>
      <c r="W240" s="165">
        <f t="shared" ref="W240:W248" si="76">V240*K240</f>
        <v>0</v>
      </c>
      <c r="X240" s="165">
        <v>1.4999999999999999E-2</v>
      </c>
      <c r="Y240" s="165">
        <f t="shared" ref="Y240:Y248" si="77">X240*K240</f>
        <v>1.1174999999999999</v>
      </c>
      <c r="Z240" s="165">
        <v>0</v>
      </c>
      <c r="AA240" s="166">
        <f t="shared" ref="AA240:AA248" si="78">Z240*K240</f>
        <v>0</v>
      </c>
      <c r="AR240" s="18" t="s">
        <v>224</v>
      </c>
      <c r="AT240" s="18" t="s">
        <v>161</v>
      </c>
      <c r="AU240" s="18" t="s">
        <v>104</v>
      </c>
      <c r="AY240" s="18" t="s">
        <v>160</v>
      </c>
      <c r="BE240" s="105">
        <f t="shared" ref="BE240:BE248" si="79">IF(U240="základní",N240,0)</f>
        <v>0</v>
      </c>
      <c r="BF240" s="105">
        <f t="shared" ref="BF240:BF248" si="80">IF(U240="snížená",N240,0)</f>
        <v>0</v>
      </c>
      <c r="BG240" s="105">
        <f t="shared" ref="BG240:BG248" si="81">IF(U240="zákl. přenesená",N240,0)</f>
        <v>0</v>
      </c>
      <c r="BH240" s="105">
        <f t="shared" ref="BH240:BH248" si="82">IF(U240="sníž. přenesená",N240,0)</f>
        <v>0</v>
      </c>
      <c r="BI240" s="105">
        <f t="shared" ref="BI240:BI248" si="83">IF(U240="nulová",N240,0)</f>
        <v>0</v>
      </c>
      <c r="BJ240" s="18" t="s">
        <v>11</v>
      </c>
      <c r="BK240" s="105">
        <f t="shared" ref="BK240:BK248" si="84">ROUND(L240*K240,0)</f>
        <v>0</v>
      </c>
      <c r="BL240" s="18" t="s">
        <v>224</v>
      </c>
      <c r="BM240" s="18" t="s">
        <v>510</v>
      </c>
    </row>
    <row r="241" spans="2:65" s="1" customFormat="1" ht="25.5" customHeight="1">
      <c r="B241" s="131"/>
      <c r="C241" s="160" t="s">
        <v>511</v>
      </c>
      <c r="D241" s="160" t="s">
        <v>161</v>
      </c>
      <c r="E241" s="161" t="s">
        <v>512</v>
      </c>
      <c r="F241" s="218" t="s">
        <v>513</v>
      </c>
      <c r="G241" s="218"/>
      <c r="H241" s="218"/>
      <c r="I241" s="218"/>
      <c r="J241" s="162" t="s">
        <v>202</v>
      </c>
      <c r="K241" s="163">
        <v>15</v>
      </c>
      <c r="L241" s="226">
        <v>0</v>
      </c>
      <c r="M241" s="226"/>
      <c r="N241" s="219">
        <f t="shared" si="75"/>
        <v>0</v>
      </c>
      <c r="O241" s="219"/>
      <c r="P241" s="219"/>
      <c r="Q241" s="219"/>
      <c r="R241" s="134"/>
      <c r="T241" s="164" t="s">
        <v>5</v>
      </c>
      <c r="U241" s="43" t="s">
        <v>43</v>
      </c>
      <c r="V241" s="35"/>
      <c r="W241" s="165">
        <f t="shared" si="76"/>
        <v>0</v>
      </c>
      <c r="X241" s="165">
        <v>0</v>
      </c>
      <c r="Y241" s="165">
        <f t="shared" si="77"/>
        <v>0</v>
      </c>
      <c r="Z241" s="165">
        <v>1.2319999999999999E-2</v>
      </c>
      <c r="AA241" s="166">
        <f t="shared" si="78"/>
        <v>0.18479999999999999</v>
      </c>
      <c r="AR241" s="18" t="s">
        <v>224</v>
      </c>
      <c r="AT241" s="18" t="s">
        <v>161</v>
      </c>
      <c r="AU241" s="18" t="s">
        <v>104</v>
      </c>
      <c r="AY241" s="18" t="s">
        <v>160</v>
      </c>
      <c r="BE241" s="105">
        <f t="shared" si="79"/>
        <v>0</v>
      </c>
      <c r="BF241" s="105">
        <f t="shared" si="80"/>
        <v>0</v>
      </c>
      <c r="BG241" s="105">
        <f t="shared" si="81"/>
        <v>0</v>
      </c>
      <c r="BH241" s="105">
        <f t="shared" si="82"/>
        <v>0</v>
      </c>
      <c r="BI241" s="105">
        <f t="shared" si="83"/>
        <v>0</v>
      </c>
      <c r="BJ241" s="18" t="s">
        <v>11</v>
      </c>
      <c r="BK241" s="105">
        <f t="shared" si="84"/>
        <v>0</v>
      </c>
      <c r="BL241" s="18" t="s">
        <v>224</v>
      </c>
      <c r="BM241" s="18" t="s">
        <v>514</v>
      </c>
    </row>
    <row r="242" spans="2:65" s="1" customFormat="1" ht="25.5" customHeight="1">
      <c r="B242" s="131"/>
      <c r="C242" s="160" t="s">
        <v>515</v>
      </c>
      <c r="D242" s="160" t="s">
        <v>161</v>
      </c>
      <c r="E242" s="161" t="s">
        <v>516</v>
      </c>
      <c r="F242" s="218" t="s">
        <v>517</v>
      </c>
      <c r="G242" s="218"/>
      <c r="H242" s="218"/>
      <c r="I242" s="218"/>
      <c r="J242" s="162" t="s">
        <v>202</v>
      </c>
      <c r="K242" s="163">
        <v>15</v>
      </c>
      <c r="L242" s="226">
        <v>0</v>
      </c>
      <c r="M242" s="226"/>
      <c r="N242" s="219">
        <f t="shared" si="75"/>
        <v>0</v>
      </c>
      <c r="O242" s="219"/>
      <c r="P242" s="219"/>
      <c r="Q242" s="219"/>
      <c r="R242" s="134"/>
      <c r="T242" s="164" t="s">
        <v>5</v>
      </c>
      <c r="U242" s="43" t="s">
        <v>43</v>
      </c>
      <c r="V242" s="35"/>
      <c r="W242" s="165">
        <f t="shared" si="76"/>
        <v>0</v>
      </c>
      <c r="X242" s="165">
        <v>0</v>
      </c>
      <c r="Y242" s="165">
        <f t="shared" si="77"/>
        <v>0</v>
      </c>
      <c r="Z242" s="165">
        <v>1.584E-2</v>
      </c>
      <c r="AA242" s="166">
        <f t="shared" si="78"/>
        <v>0.23760000000000001</v>
      </c>
      <c r="AR242" s="18" t="s">
        <v>224</v>
      </c>
      <c r="AT242" s="18" t="s">
        <v>161</v>
      </c>
      <c r="AU242" s="18" t="s">
        <v>104</v>
      </c>
      <c r="AY242" s="18" t="s">
        <v>160</v>
      </c>
      <c r="BE242" s="105">
        <f t="shared" si="79"/>
        <v>0</v>
      </c>
      <c r="BF242" s="105">
        <f t="shared" si="80"/>
        <v>0</v>
      </c>
      <c r="BG242" s="105">
        <f t="shared" si="81"/>
        <v>0</v>
      </c>
      <c r="BH242" s="105">
        <f t="shared" si="82"/>
        <v>0</v>
      </c>
      <c r="BI242" s="105">
        <f t="shared" si="83"/>
        <v>0</v>
      </c>
      <c r="BJ242" s="18" t="s">
        <v>11</v>
      </c>
      <c r="BK242" s="105">
        <f t="shared" si="84"/>
        <v>0</v>
      </c>
      <c r="BL242" s="18" t="s">
        <v>224</v>
      </c>
      <c r="BM242" s="18" t="s">
        <v>518</v>
      </c>
    </row>
    <row r="243" spans="2:65" s="1" customFormat="1" ht="38.25" customHeight="1">
      <c r="B243" s="131"/>
      <c r="C243" s="160" t="s">
        <v>519</v>
      </c>
      <c r="D243" s="160" t="s">
        <v>161</v>
      </c>
      <c r="E243" s="161" t="s">
        <v>520</v>
      </c>
      <c r="F243" s="218" t="s">
        <v>521</v>
      </c>
      <c r="G243" s="218"/>
      <c r="H243" s="218"/>
      <c r="I243" s="218"/>
      <c r="J243" s="162" t="s">
        <v>202</v>
      </c>
      <c r="K243" s="163">
        <v>15</v>
      </c>
      <c r="L243" s="226">
        <v>0</v>
      </c>
      <c r="M243" s="226"/>
      <c r="N243" s="219">
        <f t="shared" si="75"/>
        <v>0</v>
      </c>
      <c r="O243" s="219"/>
      <c r="P243" s="219"/>
      <c r="Q243" s="219"/>
      <c r="R243" s="134"/>
      <c r="T243" s="164" t="s">
        <v>5</v>
      </c>
      <c r="U243" s="43" t="s">
        <v>43</v>
      </c>
      <c r="V243" s="35"/>
      <c r="W243" s="165">
        <f t="shared" si="76"/>
        <v>0</v>
      </c>
      <c r="X243" s="165">
        <v>1.363E-2</v>
      </c>
      <c r="Y243" s="165">
        <f t="shared" si="77"/>
        <v>0.20444999999999999</v>
      </c>
      <c r="Z243" s="165">
        <v>0</v>
      </c>
      <c r="AA243" s="166">
        <f t="shared" si="78"/>
        <v>0</v>
      </c>
      <c r="AR243" s="18" t="s">
        <v>224</v>
      </c>
      <c r="AT243" s="18" t="s">
        <v>161</v>
      </c>
      <c r="AU243" s="18" t="s">
        <v>104</v>
      </c>
      <c r="AY243" s="18" t="s">
        <v>160</v>
      </c>
      <c r="BE243" s="105">
        <f t="shared" si="79"/>
        <v>0</v>
      </c>
      <c r="BF243" s="105">
        <f t="shared" si="80"/>
        <v>0</v>
      </c>
      <c r="BG243" s="105">
        <f t="shared" si="81"/>
        <v>0</v>
      </c>
      <c r="BH243" s="105">
        <f t="shared" si="82"/>
        <v>0</v>
      </c>
      <c r="BI243" s="105">
        <f t="shared" si="83"/>
        <v>0</v>
      </c>
      <c r="BJ243" s="18" t="s">
        <v>11</v>
      </c>
      <c r="BK243" s="105">
        <f t="shared" si="84"/>
        <v>0</v>
      </c>
      <c r="BL243" s="18" t="s">
        <v>224</v>
      </c>
      <c r="BM243" s="18" t="s">
        <v>522</v>
      </c>
    </row>
    <row r="244" spans="2:65" s="1" customFormat="1" ht="38.25" customHeight="1">
      <c r="B244" s="131"/>
      <c r="C244" s="160" t="s">
        <v>523</v>
      </c>
      <c r="D244" s="160" t="s">
        <v>161</v>
      </c>
      <c r="E244" s="161" t="s">
        <v>524</v>
      </c>
      <c r="F244" s="218" t="s">
        <v>525</v>
      </c>
      <c r="G244" s="218"/>
      <c r="H244" s="218"/>
      <c r="I244" s="218"/>
      <c r="J244" s="162" t="s">
        <v>202</v>
      </c>
      <c r="K244" s="163">
        <v>15</v>
      </c>
      <c r="L244" s="226">
        <v>0</v>
      </c>
      <c r="M244" s="226"/>
      <c r="N244" s="219">
        <f t="shared" si="75"/>
        <v>0</v>
      </c>
      <c r="O244" s="219"/>
      <c r="P244" s="219"/>
      <c r="Q244" s="219"/>
      <c r="R244" s="134"/>
      <c r="T244" s="164" t="s">
        <v>5</v>
      </c>
      <c r="U244" s="43" t="s">
        <v>43</v>
      </c>
      <c r="V244" s="35"/>
      <c r="W244" s="165">
        <f t="shared" si="76"/>
        <v>0</v>
      </c>
      <c r="X244" s="165">
        <v>1.7520000000000001E-2</v>
      </c>
      <c r="Y244" s="165">
        <f t="shared" si="77"/>
        <v>0.26280000000000003</v>
      </c>
      <c r="Z244" s="165">
        <v>0</v>
      </c>
      <c r="AA244" s="166">
        <f t="shared" si="78"/>
        <v>0</v>
      </c>
      <c r="AR244" s="18" t="s">
        <v>224</v>
      </c>
      <c r="AT244" s="18" t="s">
        <v>161</v>
      </c>
      <c r="AU244" s="18" t="s">
        <v>104</v>
      </c>
      <c r="AY244" s="18" t="s">
        <v>160</v>
      </c>
      <c r="BE244" s="105">
        <f t="shared" si="79"/>
        <v>0</v>
      </c>
      <c r="BF244" s="105">
        <f t="shared" si="80"/>
        <v>0</v>
      </c>
      <c r="BG244" s="105">
        <f t="shared" si="81"/>
        <v>0</v>
      </c>
      <c r="BH244" s="105">
        <f t="shared" si="82"/>
        <v>0</v>
      </c>
      <c r="BI244" s="105">
        <f t="shared" si="83"/>
        <v>0</v>
      </c>
      <c r="BJ244" s="18" t="s">
        <v>11</v>
      </c>
      <c r="BK244" s="105">
        <f t="shared" si="84"/>
        <v>0</v>
      </c>
      <c r="BL244" s="18" t="s">
        <v>224</v>
      </c>
      <c r="BM244" s="18" t="s">
        <v>526</v>
      </c>
    </row>
    <row r="245" spans="2:65" s="1" customFormat="1" ht="25.5" customHeight="1">
      <c r="B245" s="131"/>
      <c r="C245" s="160" t="s">
        <v>527</v>
      </c>
      <c r="D245" s="160" t="s">
        <v>161</v>
      </c>
      <c r="E245" s="161" t="s">
        <v>528</v>
      </c>
      <c r="F245" s="218" t="s">
        <v>529</v>
      </c>
      <c r="G245" s="218"/>
      <c r="H245" s="218"/>
      <c r="I245" s="218"/>
      <c r="J245" s="162" t="s">
        <v>202</v>
      </c>
      <c r="K245" s="163">
        <v>36.07</v>
      </c>
      <c r="L245" s="226">
        <v>0</v>
      </c>
      <c r="M245" s="226"/>
      <c r="N245" s="219">
        <f t="shared" si="75"/>
        <v>0</v>
      </c>
      <c r="O245" s="219"/>
      <c r="P245" s="219"/>
      <c r="Q245" s="219"/>
      <c r="R245" s="134"/>
      <c r="T245" s="164" t="s">
        <v>5</v>
      </c>
      <c r="U245" s="43" t="s">
        <v>43</v>
      </c>
      <c r="V245" s="35"/>
      <c r="W245" s="165">
        <f t="shared" si="76"/>
        <v>0</v>
      </c>
      <c r="X245" s="165">
        <v>0</v>
      </c>
      <c r="Y245" s="165">
        <f t="shared" si="77"/>
        <v>0</v>
      </c>
      <c r="Z245" s="165">
        <v>4.4000000000000003E-3</v>
      </c>
      <c r="AA245" s="166">
        <f t="shared" si="78"/>
        <v>0.15870800000000002</v>
      </c>
      <c r="AR245" s="18" t="s">
        <v>224</v>
      </c>
      <c r="AT245" s="18" t="s">
        <v>161</v>
      </c>
      <c r="AU245" s="18" t="s">
        <v>104</v>
      </c>
      <c r="AY245" s="18" t="s">
        <v>160</v>
      </c>
      <c r="BE245" s="105">
        <f t="shared" si="79"/>
        <v>0</v>
      </c>
      <c r="BF245" s="105">
        <f t="shared" si="80"/>
        <v>0</v>
      </c>
      <c r="BG245" s="105">
        <f t="shared" si="81"/>
        <v>0</v>
      </c>
      <c r="BH245" s="105">
        <f t="shared" si="82"/>
        <v>0</v>
      </c>
      <c r="BI245" s="105">
        <f t="shared" si="83"/>
        <v>0</v>
      </c>
      <c r="BJ245" s="18" t="s">
        <v>11</v>
      </c>
      <c r="BK245" s="105">
        <f t="shared" si="84"/>
        <v>0</v>
      </c>
      <c r="BL245" s="18" t="s">
        <v>224</v>
      </c>
      <c r="BM245" s="18" t="s">
        <v>530</v>
      </c>
    </row>
    <row r="246" spans="2:65" s="1" customFormat="1" ht="25.5" customHeight="1">
      <c r="B246" s="131"/>
      <c r="C246" s="160" t="s">
        <v>531</v>
      </c>
      <c r="D246" s="160" t="s">
        <v>161</v>
      </c>
      <c r="E246" s="161" t="s">
        <v>532</v>
      </c>
      <c r="F246" s="218" t="s">
        <v>533</v>
      </c>
      <c r="G246" s="218"/>
      <c r="H246" s="218"/>
      <c r="I246" s="218"/>
      <c r="J246" s="162" t="s">
        <v>202</v>
      </c>
      <c r="K246" s="163">
        <v>72.34</v>
      </c>
      <c r="L246" s="226">
        <v>0</v>
      </c>
      <c r="M246" s="226"/>
      <c r="N246" s="219">
        <f t="shared" si="75"/>
        <v>0</v>
      </c>
      <c r="O246" s="219"/>
      <c r="P246" s="219"/>
      <c r="Q246" s="219"/>
      <c r="R246" s="134"/>
      <c r="T246" s="164" t="s">
        <v>5</v>
      </c>
      <c r="U246" s="43" t="s">
        <v>43</v>
      </c>
      <c r="V246" s="35"/>
      <c r="W246" s="165">
        <f t="shared" si="76"/>
        <v>0</v>
      </c>
      <c r="X246" s="165">
        <v>0</v>
      </c>
      <c r="Y246" s="165">
        <f t="shared" si="77"/>
        <v>0</v>
      </c>
      <c r="Z246" s="165">
        <v>1.1730000000000001E-2</v>
      </c>
      <c r="AA246" s="166">
        <f t="shared" si="78"/>
        <v>0.84854820000000009</v>
      </c>
      <c r="AR246" s="18" t="s">
        <v>224</v>
      </c>
      <c r="AT246" s="18" t="s">
        <v>161</v>
      </c>
      <c r="AU246" s="18" t="s">
        <v>104</v>
      </c>
      <c r="AY246" s="18" t="s">
        <v>160</v>
      </c>
      <c r="BE246" s="105">
        <f t="shared" si="79"/>
        <v>0</v>
      </c>
      <c r="BF246" s="105">
        <f t="shared" si="80"/>
        <v>0</v>
      </c>
      <c r="BG246" s="105">
        <f t="shared" si="81"/>
        <v>0</v>
      </c>
      <c r="BH246" s="105">
        <f t="shared" si="82"/>
        <v>0</v>
      </c>
      <c r="BI246" s="105">
        <f t="shared" si="83"/>
        <v>0</v>
      </c>
      <c r="BJ246" s="18" t="s">
        <v>11</v>
      </c>
      <c r="BK246" s="105">
        <f t="shared" si="84"/>
        <v>0</v>
      </c>
      <c r="BL246" s="18" t="s">
        <v>224</v>
      </c>
      <c r="BM246" s="18" t="s">
        <v>534</v>
      </c>
    </row>
    <row r="247" spans="2:65" s="1" customFormat="1" ht="25.5" customHeight="1">
      <c r="B247" s="131"/>
      <c r="C247" s="160" t="s">
        <v>535</v>
      </c>
      <c r="D247" s="160" t="s">
        <v>161</v>
      </c>
      <c r="E247" s="161" t="s">
        <v>536</v>
      </c>
      <c r="F247" s="218" t="s">
        <v>537</v>
      </c>
      <c r="G247" s="218"/>
      <c r="H247" s="218"/>
      <c r="I247" s="218"/>
      <c r="J247" s="162" t="s">
        <v>164</v>
      </c>
      <c r="K247" s="163">
        <v>36.07</v>
      </c>
      <c r="L247" s="226">
        <v>0</v>
      </c>
      <c r="M247" s="226"/>
      <c r="N247" s="219">
        <f t="shared" si="75"/>
        <v>0</v>
      </c>
      <c r="O247" s="219"/>
      <c r="P247" s="219"/>
      <c r="Q247" s="219"/>
      <c r="R247" s="134"/>
      <c r="T247" s="164" t="s">
        <v>5</v>
      </c>
      <c r="U247" s="43" t="s">
        <v>43</v>
      </c>
      <c r="V247" s="35"/>
      <c r="W247" s="165">
        <f t="shared" si="76"/>
        <v>0</v>
      </c>
      <c r="X247" s="165">
        <v>1.9460000000000002E-2</v>
      </c>
      <c r="Y247" s="165">
        <f t="shared" si="77"/>
        <v>0.70192220000000005</v>
      </c>
      <c r="Z247" s="165">
        <v>0</v>
      </c>
      <c r="AA247" s="166">
        <f t="shared" si="78"/>
        <v>0</v>
      </c>
      <c r="AR247" s="18" t="s">
        <v>224</v>
      </c>
      <c r="AT247" s="18" t="s">
        <v>161</v>
      </c>
      <c r="AU247" s="18" t="s">
        <v>104</v>
      </c>
      <c r="AY247" s="18" t="s">
        <v>160</v>
      </c>
      <c r="BE247" s="105">
        <f t="shared" si="79"/>
        <v>0</v>
      </c>
      <c r="BF247" s="105">
        <f t="shared" si="80"/>
        <v>0</v>
      </c>
      <c r="BG247" s="105">
        <f t="shared" si="81"/>
        <v>0</v>
      </c>
      <c r="BH247" s="105">
        <f t="shared" si="82"/>
        <v>0</v>
      </c>
      <c r="BI247" s="105">
        <f t="shared" si="83"/>
        <v>0</v>
      </c>
      <c r="BJ247" s="18" t="s">
        <v>11</v>
      </c>
      <c r="BK247" s="105">
        <f t="shared" si="84"/>
        <v>0</v>
      </c>
      <c r="BL247" s="18" t="s">
        <v>224</v>
      </c>
      <c r="BM247" s="18" t="s">
        <v>538</v>
      </c>
    </row>
    <row r="248" spans="2:65" s="1" customFormat="1" ht="25.5" customHeight="1">
      <c r="B248" s="131"/>
      <c r="C248" s="160" t="s">
        <v>539</v>
      </c>
      <c r="D248" s="160" t="s">
        <v>161</v>
      </c>
      <c r="E248" s="161" t="s">
        <v>540</v>
      </c>
      <c r="F248" s="218" t="s">
        <v>541</v>
      </c>
      <c r="G248" s="218"/>
      <c r="H248" s="218"/>
      <c r="I248" s="218"/>
      <c r="J248" s="162" t="s">
        <v>189</v>
      </c>
      <c r="K248" s="163">
        <v>2.2869999999999999</v>
      </c>
      <c r="L248" s="226">
        <v>0</v>
      </c>
      <c r="M248" s="226"/>
      <c r="N248" s="219">
        <f t="shared" si="75"/>
        <v>0</v>
      </c>
      <c r="O248" s="219"/>
      <c r="P248" s="219"/>
      <c r="Q248" s="219"/>
      <c r="R248" s="134"/>
      <c r="T248" s="164" t="s">
        <v>5</v>
      </c>
      <c r="U248" s="43" t="s">
        <v>43</v>
      </c>
      <c r="V248" s="35"/>
      <c r="W248" s="165">
        <f t="shared" si="76"/>
        <v>0</v>
      </c>
      <c r="X248" s="165">
        <v>0</v>
      </c>
      <c r="Y248" s="165">
        <f t="shared" si="77"/>
        <v>0</v>
      </c>
      <c r="Z248" s="165">
        <v>0</v>
      </c>
      <c r="AA248" s="166">
        <f t="shared" si="78"/>
        <v>0</v>
      </c>
      <c r="AR248" s="18" t="s">
        <v>165</v>
      </c>
      <c r="AT248" s="18" t="s">
        <v>161</v>
      </c>
      <c r="AU248" s="18" t="s">
        <v>104</v>
      </c>
      <c r="AY248" s="18" t="s">
        <v>160</v>
      </c>
      <c r="BE248" s="105">
        <f t="shared" si="79"/>
        <v>0</v>
      </c>
      <c r="BF248" s="105">
        <f t="shared" si="80"/>
        <v>0</v>
      </c>
      <c r="BG248" s="105">
        <f t="shared" si="81"/>
        <v>0</v>
      </c>
      <c r="BH248" s="105">
        <f t="shared" si="82"/>
        <v>0</v>
      </c>
      <c r="BI248" s="105">
        <f t="shared" si="83"/>
        <v>0</v>
      </c>
      <c r="BJ248" s="18" t="s">
        <v>11</v>
      </c>
      <c r="BK248" s="105">
        <f t="shared" si="84"/>
        <v>0</v>
      </c>
      <c r="BL248" s="18" t="s">
        <v>165</v>
      </c>
      <c r="BM248" s="18" t="s">
        <v>542</v>
      </c>
    </row>
    <row r="249" spans="2:65" s="9" customFormat="1" ht="29.85" customHeight="1">
      <c r="B249" s="149"/>
      <c r="C249" s="150"/>
      <c r="D249" s="159" t="s">
        <v>129</v>
      </c>
      <c r="E249" s="159"/>
      <c r="F249" s="159"/>
      <c r="G249" s="159"/>
      <c r="H249" s="159"/>
      <c r="I249" s="159"/>
      <c r="J249" s="159"/>
      <c r="K249" s="159"/>
      <c r="L249" s="159"/>
      <c r="M249" s="159"/>
      <c r="N249" s="220">
        <f>BK249</f>
        <v>0</v>
      </c>
      <c r="O249" s="221"/>
      <c r="P249" s="221"/>
      <c r="Q249" s="221"/>
      <c r="R249" s="152"/>
      <c r="T249" s="153"/>
      <c r="U249" s="150"/>
      <c r="V249" s="150"/>
      <c r="W249" s="154">
        <f>SUM(W250:W311)</f>
        <v>0</v>
      </c>
      <c r="X249" s="150"/>
      <c r="Y249" s="154">
        <f>SUM(Y250:Y311)</f>
        <v>4.2854501499999991</v>
      </c>
      <c r="Z249" s="150"/>
      <c r="AA249" s="155">
        <f>SUM(AA250:AA311)</f>
        <v>1.7707789000000003</v>
      </c>
      <c r="AR249" s="156" t="s">
        <v>104</v>
      </c>
      <c r="AT249" s="157" t="s">
        <v>77</v>
      </c>
      <c r="AU249" s="157" t="s">
        <v>11</v>
      </c>
      <c r="AY249" s="156" t="s">
        <v>160</v>
      </c>
      <c r="BK249" s="158">
        <f>SUM(BK250:BK311)</f>
        <v>0</v>
      </c>
    </row>
    <row r="250" spans="2:65" s="1" customFormat="1" ht="25.5" customHeight="1">
      <c r="B250" s="131"/>
      <c r="C250" s="160" t="s">
        <v>543</v>
      </c>
      <c r="D250" s="160" t="s">
        <v>161</v>
      </c>
      <c r="E250" s="161" t="s">
        <v>544</v>
      </c>
      <c r="F250" s="218" t="s">
        <v>545</v>
      </c>
      <c r="G250" s="218"/>
      <c r="H250" s="218"/>
      <c r="I250" s="218"/>
      <c r="J250" s="162" t="s">
        <v>164</v>
      </c>
      <c r="K250" s="163">
        <v>25</v>
      </c>
      <c r="L250" s="226">
        <v>0</v>
      </c>
      <c r="M250" s="226"/>
      <c r="N250" s="219">
        <f t="shared" ref="N250:N266" si="85">ROUND(L250*K250,0)</f>
        <v>0</v>
      </c>
      <c r="O250" s="219"/>
      <c r="P250" s="219"/>
      <c r="Q250" s="219"/>
      <c r="R250" s="134"/>
      <c r="T250" s="164" t="s">
        <v>5</v>
      </c>
      <c r="U250" s="43" t="s">
        <v>43</v>
      </c>
      <c r="V250" s="35"/>
      <c r="W250" s="165">
        <f t="shared" ref="W250:W266" si="86">V250*K250</f>
        <v>0</v>
      </c>
      <c r="X250" s="165">
        <v>0</v>
      </c>
      <c r="Y250" s="165">
        <f t="shared" ref="Y250:Y266" si="87">X250*K250</f>
        <v>0</v>
      </c>
      <c r="Z250" s="165">
        <v>5.94E-3</v>
      </c>
      <c r="AA250" s="166">
        <f t="shared" ref="AA250:AA266" si="88">Z250*K250</f>
        <v>0.14849999999999999</v>
      </c>
      <c r="AR250" s="18" t="s">
        <v>224</v>
      </c>
      <c r="AT250" s="18" t="s">
        <v>161</v>
      </c>
      <c r="AU250" s="18" t="s">
        <v>104</v>
      </c>
      <c r="AY250" s="18" t="s">
        <v>160</v>
      </c>
      <c r="BE250" s="105">
        <f t="shared" ref="BE250:BE266" si="89">IF(U250="základní",N250,0)</f>
        <v>0</v>
      </c>
      <c r="BF250" s="105">
        <f t="shared" ref="BF250:BF266" si="90">IF(U250="snížená",N250,0)</f>
        <v>0</v>
      </c>
      <c r="BG250" s="105">
        <f t="shared" ref="BG250:BG266" si="91">IF(U250="zákl. přenesená",N250,0)</f>
        <v>0</v>
      </c>
      <c r="BH250" s="105">
        <f t="shared" ref="BH250:BH266" si="92">IF(U250="sníž. přenesená",N250,0)</f>
        <v>0</v>
      </c>
      <c r="BI250" s="105">
        <f t="shared" ref="BI250:BI266" si="93">IF(U250="nulová",N250,0)</f>
        <v>0</v>
      </c>
      <c r="BJ250" s="18" t="s">
        <v>11</v>
      </c>
      <c r="BK250" s="105">
        <f t="shared" ref="BK250:BK266" si="94">ROUND(L250*K250,0)</f>
        <v>0</v>
      </c>
      <c r="BL250" s="18" t="s">
        <v>224</v>
      </c>
      <c r="BM250" s="18" t="s">
        <v>546</v>
      </c>
    </row>
    <row r="251" spans="2:65" s="1" customFormat="1" ht="16.5" customHeight="1">
      <c r="B251" s="131"/>
      <c r="C251" s="160" t="s">
        <v>547</v>
      </c>
      <c r="D251" s="160" t="s">
        <v>161</v>
      </c>
      <c r="E251" s="161" t="s">
        <v>548</v>
      </c>
      <c r="F251" s="218" t="s">
        <v>549</v>
      </c>
      <c r="G251" s="218"/>
      <c r="H251" s="218"/>
      <c r="I251" s="218"/>
      <c r="J251" s="162" t="s">
        <v>202</v>
      </c>
      <c r="K251" s="163">
        <v>35</v>
      </c>
      <c r="L251" s="226">
        <v>0</v>
      </c>
      <c r="M251" s="226"/>
      <c r="N251" s="219">
        <f t="shared" si="85"/>
        <v>0</v>
      </c>
      <c r="O251" s="219"/>
      <c r="P251" s="219"/>
      <c r="Q251" s="219"/>
      <c r="R251" s="134"/>
      <c r="T251" s="164" t="s">
        <v>5</v>
      </c>
      <c r="U251" s="43" t="s">
        <v>43</v>
      </c>
      <c r="V251" s="35"/>
      <c r="W251" s="165">
        <f t="shared" si="86"/>
        <v>0</v>
      </c>
      <c r="X251" s="165">
        <v>0</v>
      </c>
      <c r="Y251" s="165">
        <f t="shared" si="87"/>
        <v>0</v>
      </c>
      <c r="Z251" s="165">
        <v>3.48E-3</v>
      </c>
      <c r="AA251" s="166">
        <f t="shared" si="88"/>
        <v>0.12180000000000001</v>
      </c>
      <c r="AR251" s="18" t="s">
        <v>224</v>
      </c>
      <c r="AT251" s="18" t="s">
        <v>161</v>
      </c>
      <c r="AU251" s="18" t="s">
        <v>104</v>
      </c>
      <c r="AY251" s="18" t="s">
        <v>160</v>
      </c>
      <c r="BE251" s="105">
        <f t="shared" si="89"/>
        <v>0</v>
      </c>
      <c r="BF251" s="105">
        <f t="shared" si="90"/>
        <v>0</v>
      </c>
      <c r="BG251" s="105">
        <f t="shared" si="91"/>
        <v>0</v>
      </c>
      <c r="BH251" s="105">
        <f t="shared" si="92"/>
        <v>0</v>
      </c>
      <c r="BI251" s="105">
        <f t="shared" si="93"/>
        <v>0</v>
      </c>
      <c r="BJ251" s="18" t="s">
        <v>11</v>
      </c>
      <c r="BK251" s="105">
        <f t="shared" si="94"/>
        <v>0</v>
      </c>
      <c r="BL251" s="18" t="s">
        <v>224</v>
      </c>
      <c r="BM251" s="18" t="s">
        <v>550</v>
      </c>
    </row>
    <row r="252" spans="2:65" s="1" customFormat="1" ht="25.5" customHeight="1">
      <c r="B252" s="131"/>
      <c r="C252" s="160" t="s">
        <v>551</v>
      </c>
      <c r="D252" s="160" t="s">
        <v>161</v>
      </c>
      <c r="E252" s="161" t="s">
        <v>552</v>
      </c>
      <c r="F252" s="218" t="s">
        <v>553</v>
      </c>
      <c r="G252" s="218"/>
      <c r="H252" s="218"/>
      <c r="I252" s="218"/>
      <c r="J252" s="162" t="s">
        <v>202</v>
      </c>
      <c r="K252" s="163">
        <v>88.2</v>
      </c>
      <c r="L252" s="226">
        <v>0</v>
      </c>
      <c r="M252" s="226"/>
      <c r="N252" s="219">
        <f t="shared" si="85"/>
        <v>0</v>
      </c>
      <c r="O252" s="219"/>
      <c r="P252" s="219"/>
      <c r="Q252" s="219"/>
      <c r="R252" s="134"/>
      <c r="T252" s="164" t="s">
        <v>5</v>
      </c>
      <c r="U252" s="43" t="s">
        <v>43</v>
      </c>
      <c r="V252" s="35"/>
      <c r="W252" s="165">
        <f t="shared" si="86"/>
        <v>0</v>
      </c>
      <c r="X252" s="165">
        <v>0</v>
      </c>
      <c r="Y252" s="165">
        <f t="shared" si="87"/>
        <v>0</v>
      </c>
      <c r="Z252" s="165">
        <v>1.7700000000000001E-3</v>
      </c>
      <c r="AA252" s="166">
        <f t="shared" si="88"/>
        <v>0.156114</v>
      </c>
      <c r="AR252" s="18" t="s">
        <v>224</v>
      </c>
      <c r="AT252" s="18" t="s">
        <v>161</v>
      </c>
      <c r="AU252" s="18" t="s">
        <v>104</v>
      </c>
      <c r="AY252" s="18" t="s">
        <v>160</v>
      </c>
      <c r="BE252" s="105">
        <f t="shared" si="89"/>
        <v>0</v>
      </c>
      <c r="BF252" s="105">
        <f t="shared" si="90"/>
        <v>0</v>
      </c>
      <c r="BG252" s="105">
        <f t="shared" si="91"/>
        <v>0</v>
      </c>
      <c r="BH252" s="105">
        <f t="shared" si="92"/>
        <v>0</v>
      </c>
      <c r="BI252" s="105">
        <f t="shared" si="93"/>
        <v>0</v>
      </c>
      <c r="BJ252" s="18" t="s">
        <v>11</v>
      </c>
      <c r="BK252" s="105">
        <f t="shared" si="94"/>
        <v>0</v>
      </c>
      <c r="BL252" s="18" t="s">
        <v>224</v>
      </c>
      <c r="BM252" s="18" t="s">
        <v>554</v>
      </c>
    </row>
    <row r="253" spans="2:65" s="1" customFormat="1" ht="16.5" customHeight="1">
      <c r="B253" s="131"/>
      <c r="C253" s="160" t="s">
        <v>555</v>
      </c>
      <c r="D253" s="160" t="s">
        <v>161</v>
      </c>
      <c r="E253" s="161" t="s">
        <v>556</v>
      </c>
      <c r="F253" s="218" t="s">
        <v>557</v>
      </c>
      <c r="G253" s="218"/>
      <c r="H253" s="218"/>
      <c r="I253" s="218"/>
      <c r="J253" s="162" t="s">
        <v>207</v>
      </c>
      <c r="K253" s="163">
        <v>15</v>
      </c>
      <c r="L253" s="226">
        <v>0</v>
      </c>
      <c r="M253" s="226"/>
      <c r="N253" s="219">
        <f t="shared" si="85"/>
        <v>0</v>
      </c>
      <c r="O253" s="219"/>
      <c r="P253" s="219"/>
      <c r="Q253" s="219"/>
      <c r="R253" s="134"/>
      <c r="T253" s="164" t="s">
        <v>5</v>
      </c>
      <c r="U253" s="43" t="s">
        <v>43</v>
      </c>
      <c r="V253" s="35"/>
      <c r="W253" s="165">
        <f t="shared" si="86"/>
        <v>0</v>
      </c>
      <c r="X253" s="165">
        <v>0</v>
      </c>
      <c r="Y253" s="165">
        <f t="shared" si="87"/>
        <v>0</v>
      </c>
      <c r="Z253" s="165">
        <v>9.0600000000000003E-3</v>
      </c>
      <c r="AA253" s="166">
        <f t="shared" si="88"/>
        <v>0.13589999999999999</v>
      </c>
      <c r="AR253" s="18" t="s">
        <v>224</v>
      </c>
      <c r="AT253" s="18" t="s">
        <v>161</v>
      </c>
      <c r="AU253" s="18" t="s">
        <v>104</v>
      </c>
      <c r="AY253" s="18" t="s">
        <v>160</v>
      </c>
      <c r="BE253" s="105">
        <f t="shared" si="89"/>
        <v>0</v>
      </c>
      <c r="BF253" s="105">
        <f t="shared" si="90"/>
        <v>0</v>
      </c>
      <c r="BG253" s="105">
        <f t="shared" si="91"/>
        <v>0</v>
      </c>
      <c r="BH253" s="105">
        <f t="shared" si="92"/>
        <v>0</v>
      </c>
      <c r="BI253" s="105">
        <f t="shared" si="93"/>
        <v>0</v>
      </c>
      <c r="BJ253" s="18" t="s">
        <v>11</v>
      </c>
      <c r="BK253" s="105">
        <f t="shared" si="94"/>
        <v>0</v>
      </c>
      <c r="BL253" s="18" t="s">
        <v>224</v>
      </c>
      <c r="BM253" s="18" t="s">
        <v>558</v>
      </c>
    </row>
    <row r="254" spans="2:65" s="1" customFormat="1" ht="16.5" customHeight="1">
      <c r="B254" s="131"/>
      <c r="C254" s="160" t="s">
        <v>559</v>
      </c>
      <c r="D254" s="160" t="s">
        <v>161</v>
      </c>
      <c r="E254" s="161" t="s">
        <v>560</v>
      </c>
      <c r="F254" s="218" t="s">
        <v>561</v>
      </c>
      <c r="G254" s="218"/>
      <c r="H254" s="218"/>
      <c r="I254" s="218"/>
      <c r="J254" s="162" t="s">
        <v>202</v>
      </c>
      <c r="K254" s="163">
        <v>78</v>
      </c>
      <c r="L254" s="226">
        <v>0</v>
      </c>
      <c r="M254" s="226"/>
      <c r="N254" s="219">
        <f t="shared" si="85"/>
        <v>0</v>
      </c>
      <c r="O254" s="219"/>
      <c r="P254" s="219"/>
      <c r="Q254" s="219"/>
      <c r="R254" s="134"/>
      <c r="T254" s="164" t="s">
        <v>5</v>
      </c>
      <c r="U254" s="43" t="s">
        <v>43</v>
      </c>
      <c r="V254" s="35"/>
      <c r="W254" s="165">
        <f t="shared" si="86"/>
        <v>0</v>
      </c>
      <c r="X254" s="165">
        <v>0</v>
      </c>
      <c r="Y254" s="165">
        <f t="shared" si="87"/>
        <v>0</v>
      </c>
      <c r="Z254" s="165">
        <v>2E-3</v>
      </c>
      <c r="AA254" s="166">
        <f t="shared" si="88"/>
        <v>0.156</v>
      </c>
      <c r="AR254" s="18" t="s">
        <v>224</v>
      </c>
      <c r="AT254" s="18" t="s">
        <v>161</v>
      </c>
      <c r="AU254" s="18" t="s">
        <v>104</v>
      </c>
      <c r="AY254" s="18" t="s">
        <v>160</v>
      </c>
      <c r="BE254" s="105">
        <f t="shared" si="89"/>
        <v>0</v>
      </c>
      <c r="BF254" s="105">
        <f t="shared" si="90"/>
        <v>0</v>
      </c>
      <c r="BG254" s="105">
        <f t="shared" si="91"/>
        <v>0</v>
      </c>
      <c r="BH254" s="105">
        <f t="shared" si="92"/>
        <v>0</v>
      </c>
      <c r="BI254" s="105">
        <f t="shared" si="93"/>
        <v>0</v>
      </c>
      <c r="BJ254" s="18" t="s">
        <v>11</v>
      </c>
      <c r="BK254" s="105">
        <f t="shared" si="94"/>
        <v>0</v>
      </c>
      <c r="BL254" s="18" t="s">
        <v>224</v>
      </c>
      <c r="BM254" s="18" t="s">
        <v>562</v>
      </c>
    </row>
    <row r="255" spans="2:65" s="1" customFormat="1" ht="25.5" customHeight="1">
      <c r="B255" s="131"/>
      <c r="C255" s="160" t="s">
        <v>563</v>
      </c>
      <c r="D255" s="160" t="s">
        <v>161</v>
      </c>
      <c r="E255" s="161" t="s">
        <v>564</v>
      </c>
      <c r="F255" s="218" t="s">
        <v>565</v>
      </c>
      <c r="G255" s="218"/>
      <c r="H255" s="218"/>
      <c r="I255" s="218"/>
      <c r="J255" s="162" t="s">
        <v>202</v>
      </c>
      <c r="K255" s="163">
        <v>12</v>
      </c>
      <c r="L255" s="226">
        <v>0</v>
      </c>
      <c r="M255" s="226"/>
      <c r="N255" s="219">
        <f t="shared" si="85"/>
        <v>0</v>
      </c>
      <c r="O255" s="219"/>
      <c r="P255" s="219"/>
      <c r="Q255" s="219"/>
      <c r="R255" s="134"/>
      <c r="T255" s="164" t="s">
        <v>5</v>
      </c>
      <c r="U255" s="43" t="s">
        <v>43</v>
      </c>
      <c r="V255" s="35"/>
      <c r="W255" s="165">
        <f t="shared" si="86"/>
        <v>0</v>
      </c>
      <c r="X255" s="165">
        <v>0</v>
      </c>
      <c r="Y255" s="165">
        <f t="shared" si="87"/>
        <v>0</v>
      </c>
      <c r="Z255" s="165">
        <v>1.91E-3</v>
      </c>
      <c r="AA255" s="166">
        <f t="shared" si="88"/>
        <v>2.2919999999999999E-2</v>
      </c>
      <c r="AR255" s="18" t="s">
        <v>224</v>
      </c>
      <c r="AT255" s="18" t="s">
        <v>161</v>
      </c>
      <c r="AU255" s="18" t="s">
        <v>104</v>
      </c>
      <c r="AY255" s="18" t="s">
        <v>160</v>
      </c>
      <c r="BE255" s="105">
        <f t="shared" si="89"/>
        <v>0</v>
      </c>
      <c r="BF255" s="105">
        <f t="shared" si="90"/>
        <v>0</v>
      </c>
      <c r="BG255" s="105">
        <f t="shared" si="91"/>
        <v>0</v>
      </c>
      <c r="BH255" s="105">
        <f t="shared" si="92"/>
        <v>0</v>
      </c>
      <c r="BI255" s="105">
        <f t="shared" si="93"/>
        <v>0</v>
      </c>
      <c r="BJ255" s="18" t="s">
        <v>11</v>
      </c>
      <c r="BK255" s="105">
        <f t="shared" si="94"/>
        <v>0</v>
      </c>
      <c r="BL255" s="18" t="s">
        <v>224</v>
      </c>
      <c r="BM255" s="18" t="s">
        <v>566</v>
      </c>
    </row>
    <row r="256" spans="2:65" s="1" customFormat="1" ht="25.5" customHeight="1">
      <c r="B256" s="131"/>
      <c r="C256" s="160" t="s">
        <v>567</v>
      </c>
      <c r="D256" s="160" t="s">
        <v>161</v>
      </c>
      <c r="E256" s="161" t="s">
        <v>568</v>
      </c>
      <c r="F256" s="218" t="s">
        <v>569</v>
      </c>
      <c r="G256" s="218"/>
      <c r="H256" s="218"/>
      <c r="I256" s="218"/>
      <c r="J256" s="162" t="s">
        <v>202</v>
      </c>
      <c r="K256" s="163">
        <v>13.73</v>
      </c>
      <c r="L256" s="226">
        <v>0</v>
      </c>
      <c r="M256" s="226"/>
      <c r="N256" s="219">
        <f t="shared" si="85"/>
        <v>0</v>
      </c>
      <c r="O256" s="219"/>
      <c r="P256" s="219"/>
      <c r="Q256" s="219"/>
      <c r="R256" s="134"/>
      <c r="T256" s="164" t="s">
        <v>5</v>
      </c>
      <c r="U256" s="43" t="s">
        <v>43</v>
      </c>
      <c r="V256" s="35"/>
      <c r="W256" s="165">
        <f t="shared" si="86"/>
        <v>0</v>
      </c>
      <c r="X256" s="165">
        <v>0</v>
      </c>
      <c r="Y256" s="165">
        <f t="shared" si="87"/>
        <v>0</v>
      </c>
      <c r="Z256" s="165">
        <v>2.2300000000000002E-3</v>
      </c>
      <c r="AA256" s="166">
        <f t="shared" si="88"/>
        <v>3.0617900000000003E-2</v>
      </c>
      <c r="AR256" s="18" t="s">
        <v>224</v>
      </c>
      <c r="AT256" s="18" t="s">
        <v>161</v>
      </c>
      <c r="AU256" s="18" t="s">
        <v>104</v>
      </c>
      <c r="AY256" s="18" t="s">
        <v>160</v>
      </c>
      <c r="BE256" s="105">
        <f t="shared" si="89"/>
        <v>0</v>
      </c>
      <c r="BF256" s="105">
        <f t="shared" si="90"/>
        <v>0</v>
      </c>
      <c r="BG256" s="105">
        <f t="shared" si="91"/>
        <v>0</v>
      </c>
      <c r="BH256" s="105">
        <f t="shared" si="92"/>
        <v>0</v>
      </c>
      <c r="BI256" s="105">
        <f t="shared" si="93"/>
        <v>0</v>
      </c>
      <c r="BJ256" s="18" t="s">
        <v>11</v>
      </c>
      <c r="BK256" s="105">
        <f t="shared" si="94"/>
        <v>0</v>
      </c>
      <c r="BL256" s="18" t="s">
        <v>224</v>
      </c>
      <c r="BM256" s="18" t="s">
        <v>570</v>
      </c>
    </row>
    <row r="257" spans="2:65" s="1" customFormat="1" ht="16.5" customHeight="1">
      <c r="B257" s="131"/>
      <c r="C257" s="160" t="s">
        <v>571</v>
      </c>
      <c r="D257" s="160" t="s">
        <v>161</v>
      </c>
      <c r="E257" s="161" t="s">
        <v>572</v>
      </c>
      <c r="F257" s="218" t="s">
        <v>573</v>
      </c>
      <c r="G257" s="218"/>
      <c r="H257" s="218"/>
      <c r="I257" s="218"/>
      <c r="J257" s="162" t="s">
        <v>202</v>
      </c>
      <c r="K257" s="163">
        <v>9.3000000000000007</v>
      </c>
      <c r="L257" s="226">
        <v>0</v>
      </c>
      <c r="M257" s="226"/>
      <c r="N257" s="219">
        <f t="shared" si="85"/>
        <v>0</v>
      </c>
      <c r="O257" s="219"/>
      <c r="P257" s="219"/>
      <c r="Q257" s="219"/>
      <c r="R257" s="134"/>
      <c r="T257" s="164" t="s">
        <v>5</v>
      </c>
      <c r="U257" s="43" t="s">
        <v>43</v>
      </c>
      <c r="V257" s="35"/>
      <c r="W257" s="165">
        <f t="shared" si="86"/>
        <v>0</v>
      </c>
      <c r="X257" s="165">
        <v>0</v>
      </c>
      <c r="Y257" s="165">
        <f t="shared" si="87"/>
        <v>0</v>
      </c>
      <c r="Z257" s="165">
        <v>1.75E-3</v>
      </c>
      <c r="AA257" s="166">
        <f t="shared" si="88"/>
        <v>1.6275000000000001E-2</v>
      </c>
      <c r="AR257" s="18" t="s">
        <v>224</v>
      </c>
      <c r="AT257" s="18" t="s">
        <v>161</v>
      </c>
      <c r="AU257" s="18" t="s">
        <v>104</v>
      </c>
      <c r="AY257" s="18" t="s">
        <v>160</v>
      </c>
      <c r="BE257" s="105">
        <f t="shared" si="89"/>
        <v>0</v>
      </c>
      <c r="BF257" s="105">
        <f t="shared" si="90"/>
        <v>0</v>
      </c>
      <c r="BG257" s="105">
        <f t="shared" si="91"/>
        <v>0</v>
      </c>
      <c r="BH257" s="105">
        <f t="shared" si="92"/>
        <v>0</v>
      </c>
      <c r="BI257" s="105">
        <f t="shared" si="93"/>
        <v>0</v>
      </c>
      <c r="BJ257" s="18" t="s">
        <v>11</v>
      </c>
      <c r="BK257" s="105">
        <f t="shared" si="94"/>
        <v>0</v>
      </c>
      <c r="BL257" s="18" t="s">
        <v>224</v>
      </c>
      <c r="BM257" s="18" t="s">
        <v>574</v>
      </c>
    </row>
    <row r="258" spans="2:65" s="1" customFormat="1" ht="25.5" customHeight="1">
      <c r="B258" s="131"/>
      <c r="C258" s="160" t="s">
        <v>575</v>
      </c>
      <c r="D258" s="160" t="s">
        <v>161</v>
      </c>
      <c r="E258" s="161" t="s">
        <v>576</v>
      </c>
      <c r="F258" s="218" t="s">
        <v>577</v>
      </c>
      <c r="G258" s="218"/>
      <c r="H258" s="218"/>
      <c r="I258" s="218"/>
      <c r="J258" s="162" t="s">
        <v>164</v>
      </c>
      <c r="K258" s="163">
        <v>9.6</v>
      </c>
      <c r="L258" s="226">
        <v>0</v>
      </c>
      <c r="M258" s="226"/>
      <c r="N258" s="219">
        <f t="shared" si="85"/>
        <v>0</v>
      </c>
      <c r="O258" s="219"/>
      <c r="P258" s="219"/>
      <c r="Q258" s="219"/>
      <c r="R258" s="134"/>
      <c r="T258" s="164" t="s">
        <v>5</v>
      </c>
      <c r="U258" s="43" t="s">
        <v>43</v>
      </c>
      <c r="V258" s="35"/>
      <c r="W258" s="165">
        <f t="shared" si="86"/>
        <v>0</v>
      </c>
      <c r="X258" s="165">
        <v>0</v>
      </c>
      <c r="Y258" s="165">
        <f t="shared" si="87"/>
        <v>0</v>
      </c>
      <c r="Z258" s="165">
        <v>5.8399999999999997E-3</v>
      </c>
      <c r="AA258" s="166">
        <f t="shared" si="88"/>
        <v>5.6063999999999996E-2</v>
      </c>
      <c r="AR258" s="18" t="s">
        <v>224</v>
      </c>
      <c r="AT258" s="18" t="s">
        <v>161</v>
      </c>
      <c r="AU258" s="18" t="s">
        <v>104</v>
      </c>
      <c r="AY258" s="18" t="s">
        <v>160</v>
      </c>
      <c r="BE258" s="105">
        <f t="shared" si="89"/>
        <v>0</v>
      </c>
      <c r="BF258" s="105">
        <f t="shared" si="90"/>
        <v>0</v>
      </c>
      <c r="BG258" s="105">
        <f t="shared" si="91"/>
        <v>0</v>
      </c>
      <c r="BH258" s="105">
        <f t="shared" si="92"/>
        <v>0</v>
      </c>
      <c r="BI258" s="105">
        <f t="shared" si="93"/>
        <v>0</v>
      </c>
      <c r="BJ258" s="18" t="s">
        <v>11</v>
      </c>
      <c r="BK258" s="105">
        <f t="shared" si="94"/>
        <v>0</v>
      </c>
      <c r="BL258" s="18" t="s">
        <v>224</v>
      </c>
      <c r="BM258" s="18" t="s">
        <v>578</v>
      </c>
    </row>
    <row r="259" spans="2:65" s="1" customFormat="1" ht="38.25" customHeight="1">
      <c r="B259" s="131"/>
      <c r="C259" s="160" t="s">
        <v>579</v>
      </c>
      <c r="D259" s="160" t="s">
        <v>161</v>
      </c>
      <c r="E259" s="161" t="s">
        <v>580</v>
      </c>
      <c r="F259" s="218" t="s">
        <v>581</v>
      </c>
      <c r="G259" s="218"/>
      <c r="H259" s="218"/>
      <c r="I259" s="218"/>
      <c r="J259" s="162" t="s">
        <v>207</v>
      </c>
      <c r="K259" s="163">
        <v>10</v>
      </c>
      <c r="L259" s="226">
        <v>0</v>
      </c>
      <c r="M259" s="226"/>
      <c r="N259" s="219">
        <f t="shared" si="85"/>
        <v>0</v>
      </c>
      <c r="O259" s="219"/>
      <c r="P259" s="219"/>
      <c r="Q259" s="219"/>
      <c r="R259" s="134"/>
      <c r="T259" s="164" t="s">
        <v>5</v>
      </c>
      <c r="U259" s="43" t="s">
        <v>43</v>
      </c>
      <c r="V259" s="35"/>
      <c r="W259" s="165">
        <f t="shared" si="86"/>
        <v>0</v>
      </c>
      <c r="X259" s="165">
        <v>0</v>
      </c>
      <c r="Y259" s="165">
        <f t="shared" si="87"/>
        <v>0</v>
      </c>
      <c r="Z259" s="165">
        <v>1.8799999999999999E-3</v>
      </c>
      <c r="AA259" s="166">
        <f t="shared" si="88"/>
        <v>1.8800000000000001E-2</v>
      </c>
      <c r="AR259" s="18" t="s">
        <v>224</v>
      </c>
      <c r="AT259" s="18" t="s">
        <v>161</v>
      </c>
      <c r="AU259" s="18" t="s">
        <v>104</v>
      </c>
      <c r="AY259" s="18" t="s">
        <v>160</v>
      </c>
      <c r="BE259" s="105">
        <f t="shared" si="89"/>
        <v>0</v>
      </c>
      <c r="BF259" s="105">
        <f t="shared" si="90"/>
        <v>0</v>
      </c>
      <c r="BG259" s="105">
        <f t="shared" si="91"/>
        <v>0</v>
      </c>
      <c r="BH259" s="105">
        <f t="shared" si="92"/>
        <v>0</v>
      </c>
      <c r="BI259" s="105">
        <f t="shared" si="93"/>
        <v>0</v>
      </c>
      <c r="BJ259" s="18" t="s">
        <v>11</v>
      </c>
      <c r="BK259" s="105">
        <f t="shared" si="94"/>
        <v>0</v>
      </c>
      <c r="BL259" s="18" t="s">
        <v>224</v>
      </c>
      <c r="BM259" s="18" t="s">
        <v>582</v>
      </c>
    </row>
    <row r="260" spans="2:65" s="1" customFormat="1" ht="16.5" customHeight="1">
      <c r="B260" s="131"/>
      <c r="C260" s="160" t="s">
        <v>583</v>
      </c>
      <c r="D260" s="160" t="s">
        <v>161</v>
      </c>
      <c r="E260" s="161" t="s">
        <v>584</v>
      </c>
      <c r="F260" s="218" t="s">
        <v>585</v>
      </c>
      <c r="G260" s="218"/>
      <c r="H260" s="218"/>
      <c r="I260" s="218"/>
      <c r="J260" s="162" t="s">
        <v>202</v>
      </c>
      <c r="K260" s="163">
        <v>88.2</v>
      </c>
      <c r="L260" s="226">
        <v>0</v>
      </c>
      <c r="M260" s="226"/>
      <c r="N260" s="219">
        <f t="shared" si="85"/>
        <v>0</v>
      </c>
      <c r="O260" s="219"/>
      <c r="P260" s="219"/>
      <c r="Q260" s="219"/>
      <c r="R260" s="134"/>
      <c r="T260" s="164" t="s">
        <v>5</v>
      </c>
      <c r="U260" s="43" t="s">
        <v>43</v>
      </c>
      <c r="V260" s="35"/>
      <c r="W260" s="165">
        <f t="shared" si="86"/>
        <v>0</v>
      </c>
      <c r="X260" s="165">
        <v>0</v>
      </c>
      <c r="Y260" s="165">
        <f t="shared" si="87"/>
        <v>0</v>
      </c>
      <c r="Z260" s="165">
        <v>2.5999999999999999E-3</v>
      </c>
      <c r="AA260" s="166">
        <f t="shared" si="88"/>
        <v>0.22932</v>
      </c>
      <c r="AR260" s="18" t="s">
        <v>224</v>
      </c>
      <c r="AT260" s="18" t="s">
        <v>161</v>
      </c>
      <c r="AU260" s="18" t="s">
        <v>104</v>
      </c>
      <c r="AY260" s="18" t="s">
        <v>160</v>
      </c>
      <c r="BE260" s="105">
        <f t="shared" si="89"/>
        <v>0</v>
      </c>
      <c r="BF260" s="105">
        <f t="shared" si="90"/>
        <v>0</v>
      </c>
      <c r="BG260" s="105">
        <f t="shared" si="91"/>
        <v>0</v>
      </c>
      <c r="BH260" s="105">
        <f t="shared" si="92"/>
        <v>0</v>
      </c>
      <c r="BI260" s="105">
        <f t="shared" si="93"/>
        <v>0</v>
      </c>
      <c r="BJ260" s="18" t="s">
        <v>11</v>
      </c>
      <c r="BK260" s="105">
        <f t="shared" si="94"/>
        <v>0</v>
      </c>
      <c r="BL260" s="18" t="s">
        <v>224</v>
      </c>
      <c r="BM260" s="18" t="s">
        <v>586</v>
      </c>
    </row>
    <row r="261" spans="2:65" s="1" customFormat="1" ht="16.5" customHeight="1">
      <c r="B261" s="131"/>
      <c r="C261" s="160" t="s">
        <v>587</v>
      </c>
      <c r="D261" s="160" t="s">
        <v>161</v>
      </c>
      <c r="E261" s="161" t="s">
        <v>588</v>
      </c>
      <c r="F261" s="218" t="s">
        <v>589</v>
      </c>
      <c r="G261" s="218"/>
      <c r="H261" s="218"/>
      <c r="I261" s="218"/>
      <c r="J261" s="162" t="s">
        <v>202</v>
      </c>
      <c r="K261" s="163">
        <v>172.2</v>
      </c>
      <c r="L261" s="226">
        <v>0</v>
      </c>
      <c r="M261" s="226"/>
      <c r="N261" s="219">
        <f t="shared" si="85"/>
        <v>0</v>
      </c>
      <c r="O261" s="219"/>
      <c r="P261" s="219"/>
      <c r="Q261" s="219"/>
      <c r="R261" s="134"/>
      <c r="T261" s="164" t="s">
        <v>5</v>
      </c>
      <c r="U261" s="43" t="s">
        <v>43</v>
      </c>
      <c r="V261" s="35"/>
      <c r="W261" s="165">
        <f t="shared" si="86"/>
        <v>0</v>
      </c>
      <c r="X261" s="165">
        <v>0</v>
      </c>
      <c r="Y261" s="165">
        <f t="shared" si="87"/>
        <v>0</v>
      </c>
      <c r="Z261" s="165">
        <v>3.9399999999999999E-3</v>
      </c>
      <c r="AA261" s="166">
        <f t="shared" si="88"/>
        <v>0.67846799999999996</v>
      </c>
      <c r="AR261" s="18" t="s">
        <v>224</v>
      </c>
      <c r="AT261" s="18" t="s">
        <v>161</v>
      </c>
      <c r="AU261" s="18" t="s">
        <v>104</v>
      </c>
      <c r="AY261" s="18" t="s">
        <v>160</v>
      </c>
      <c r="BE261" s="105">
        <f t="shared" si="89"/>
        <v>0</v>
      </c>
      <c r="BF261" s="105">
        <f t="shared" si="90"/>
        <v>0</v>
      </c>
      <c r="BG261" s="105">
        <f t="shared" si="91"/>
        <v>0</v>
      </c>
      <c r="BH261" s="105">
        <f t="shared" si="92"/>
        <v>0</v>
      </c>
      <c r="BI261" s="105">
        <f t="shared" si="93"/>
        <v>0</v>
      </c>
      <c r="BJ261" s="18" t="s">
        <v>11</v>
      </c>
      <c r="BK261" s="105">
        <f t="shared" si="94"/>
        <v>0</v>
      </c>
      <c r="BL261" s="18" t="s">
        <v>224</v>
      </c>
      <c r="BM261" s="18" t="s">
        <v>590</v>
      </c>
    </row>
    <row r="262" spans="2:65" s="1" customFormat="1" ht="25.5" customHeight="1">
      <c r="B262" s="131"/>
      <c r="C262" s="160" t="s">
        <v>591</v>
      </c>
      <c r="D262" s="160" t="s">
        <v>161</v>
      </c>
      <c r="E262" s="161" t="s">
        <v>592</v>
      </c>
      <c r="F262" s="218" t="s">
        <v>593</v>
      </c>
      <c r="G262" s="218"/>
      <c r="H262" s="218"/>
      <c r="I262" s="218"/>
      <c r="J262" s="162" t="s">
        <v>164</v>
      </c>
      <c r="K262" s="163">
        <v>89</v>
      </c>
      <c r="L262" s="226">
        <v>0</v>
      </c>
      <c r="M262" s="226"/>
      <c r="N262" s="219">
        <f t="shared" si="85"/>
        <v>0</v>
      </c>
      <c r="O262" s="219"/>
      <c r="P262" s="219"/>
      <c r="Q262" s="219"/>
      <c r="R262" s="134"/>
      <c r="T262" s="164" t="s">
        <v>5</v>
      </c>
      <c r="U262" s="43" t="s">
        <v>43</v>
      </c>
      <c r="V262" s="35"/>
      <c r="W262" s="165">
        <f t="shared" si="86"/>
        <v>0</v>
      </c>
      <c r="X262" s="165">
        <v>0</v>
      </c>
      <c r="Y262" s="165">
        <f t="shared" si="87"/>
        <v>0</v>
      </c>
      <c r="Z262" s="165">
        <v>0</v>
      </c>
      <c r="AA262" s="166">
        <f t="shared" si="88"/>
        <v>0</v>
      </c>
      <c r="AR262" s="18" t="s">
        <v>224</v>
      </c>
      <c r="AT262" s="18" t="s">
        <v>161</v>
      </c>
      <c r="AU262" s="18" t="s">
        <v>104</v>
      </c>
      <c r="AY262" s="18" t="s">
        <v>160</v>
      </c>
      <c r="BE262" s="105">
        <f t="shared" si="89"/>
        <v>0</v>
      </c>
      <c r="BF262" s="105">
        <f t="shared" si="90"/>
        <v>0</v>
      </c>
      <c r="BG262" s="105">
        <f t="shared" si="91"/>
        <v>0</v>
      </c>
      <c r="BH262" s="105">
        <f t="shared" si="92"/>
        <v>0</v>
      </c>
      <c r="BI262" s="105">
        <f t="shared" si="93"/>
        <v>0</v>
      </c>
      <c r="BJ262" s="18" t="s">
        <v>11</v>
      </c>
      <c r="BK262" s="105">
        <f t="shared" si="94"/>
        <v>0</v>
      </c>
      <c r="BL262" s="18" t="s">
        <v>224</v>
      </c>
      <c r="BM262" s="18" t="s">
        <v>594</v>
      </c>
    </row>
    <row r="263" spans="2:65" s="1" customFormat="1" ht="25.5" customHeight="1">
      <c r="B263" s="131"/>
      <c r="C263" s="167" t="s">
        <v>595</v>
      </c>
      <c r="D263" s="167" t="s">
        <v>304</v>
      </c>
      <c r="E263" s="168" t="s">
        <v>596</v>
      </c>
      <c r="F263" s="229" t="s">
        <v>597</v>
      </c>
      <c r="G263" s="229"/>
      <c r="H263" s="229"/>
      <c r="I263" s="229"/>
      <c r="J263" s="169" t="s">
        <v>164</v>
      </c>
      <c r="K263" s="170">
        <v>117</v>
      </c>
      <c r="L263" s="227">
        <v>0</v>
      </c>
      <c r="M263" s="227"/>
      <c r="N263" s="228">
        <f t="shared" si="85"/>
        <v>0</v>
      </c>
      <c r="O263" s="219"/>
      <c r="P263" s="219"/>
      <c r="Q263" s="219"/>
      <c r="R263" s="134"/>
      <c r="T263" s="164" t="s">
        <v>5</v>
      </c>
      <c r="U263" s="43" t="s">
        <v>43</v>
      </c>
      <c r="V263" s="35"/>
      <c r="W263" s="165">
        <f t="shared" si="86"/>
        <v>0</v>
      </c>
      <c r="X263" s="165">
        <v>1.9E-3</v>
      </c>
      <c r="Y263" s="165">
        <f t="shared" si="87"/>
        <v>0.2223</v>
      </c>
      <c r="Z263" s="165">
        <v>0</v>
      </c>
      <c r="AA263" s="166">
        <f t="shared" si="88"/>
        <v>0</v>
      </c>
      <c r="AR263" s="18" t="s">
        <v>287</v>
      </c>
      <c r="AT263" s="18" t="s">
        <v>304</v>
      </c>
      <c r="AU263" s="18" t="s">
        <v>104</v>
      </c>
      <c r="AY263" s="18" t="s">
        <v>160</v>
      </c>
      <c r="BE263" s="105">
        <f t="shared" si="89"/>
        <v>0</v>
      </c>
      <c r="BF263" s="105">
        <f t="shared" si="90"/>
        <v>0</v>
      </c>
      <c r="BG263" s="105">
        <f t="shared" si="91"/>
        <v>0</v>
      </c>
      <c r="BH263" s="105">
        <f t="shared" si="92"/>
        <v>0</v>
      </c>
      <c r="BI263" s="105">
        <f t="shared" si="93"/>
        <v>0</v>
      </c>
      <c r="BJ263" s="18" t="s">
        <v>11</v>
      </c>
      <c r="BK263" s="105">
        <f t="shared" si="94"/>
        <v>0</v>
      </c>
      <c r="BL263" s="18" t="s">
        <v>224</v>
      </c>
      <c r="BM263" s="18" t="s">
        <v>598</v>
      </c>
    </row>
    <row r="264" spans="2:65" s="1" customFormat="1" ht="16.5" customHeight="1">
      <c r="B264" s="131"/>
      <c r="C264" s="167" t="s">
        <v>599</v>
      </c>
      <c r="D264" s="167" t="s">
        <v>304</v>
      </c>
      <c r="E264" s="168" t="s">
        <v>600</v>
      </c>
      <c r="F264" s="229" t="s">
        <v>601</v>
      </c>
      <c r="G264" s="229"/>
      <c r="H264" s="229"/>
      <c r="I264" s="229"/>
      <c r="J264" s="169" t="s">
        <v>465</v>
      </c>
      <c r="K264" s="170">
        <v>1</v>
      </c>
      <c r="L264" s="227">
        <v>0</v>
      </c>
      <c r="M264" s="227"/>
      <c r="N264" s="228">
        <f t="shared" si="85"/>
        <v>0</v>
      </c>
      <c r="O264" s="219"/>
      <c r="P264" s="219"/>
      <c r="Q264" s="219"/>
      <c r="R264" s="134"/>
      <c r="T264" s="164" t="s">
        <v>5</v>
      </c>
      <c r="U264" s="43" t="s">
        <v>43</v>
      </c>
      <c r="V264" s="35"/>
      <c r="W264" s="165">
        <f t="shared" si="86"/>
        <v>0</v>
      </c>
      <c r="X264" s="165">
        <v>0</v>
      </c>
      <c r="Y264" s="165">
        <f t="shared" si="87"/>
        <v>0</v>
      </c>
      <c r="Z264" s="165">
        <v>0</v>
      </c>
      <c r="AA264" s="166">
        <f t="shared" si="88"/>
        <v>0</v>
      </c>
      <c r="AR264" s="18" t="s">
        <v>287</v>
      </c>
      <c r="AT264" s="18" t="s">
        <v>304</v>
      </c>
      <c r="AU264" s="18" t="s">
        <v>104</v>
      </c>
      <c r="AY264" s="18" t="s">
        <v>160</v>
      </c>
      <c r="BE264" s="105">
        <f t="shared" si="89"/>
        <v>0</v>
      </c>
      <c r="BF264" s="105">
        <f t="shared" si="90"/>
        <v>0</v>
      </c>
      <c r="BG264" s="105">
        <f t="shared" si="91"/>
        <v>0</v>
      </c>
      <c r="BH264" s="105">
        <f t="shared" si="92"/>
        <v>0</v>
      </c>
      <c r="BI264" s="105">
        <f t="shared" si="93"/>
        <v>0</v>
      </c>
      <c r="BJ264" s="18" t="s">
        <v>11</v>
      </c>
      <c r="BK264" s="105">
        <f t="shared" si="94"/>
        <v>0</v>
      </c>
      <c r="BL264" s="18" t="s">
        <v>224</v>
      </c>
      <c r="BM264" s="18" t="s">
        <v>602</v>
      </c>
    </row>
    <row r="265" spans="2:65" s="1" customFormat="1" ht="25.5" customHeight="1">
      <c r="B265" s="131"/>
      <c r="C265" s="160" t="s">
        <v>603</v>
      </c>
      <c r="D265" s="160" t="s">
        <v>161</v>
      </c>
      <c r="E265" s="161" t="s">
        <v>604</v>
      </c>
      <c r="F265" s="218" t="s">
        <v>605</v>
      </c>
      <c r="G265" s="218"/>
      <c r="H265" s="218"/>
      <c r="I265" s="218"/>
      <c r="J265" s="162" t="s">
        <v>164</v>
      </c>
      <c r="K265" s="163">
        <v>683</v>
      </c>
      <c r="L265" s="226">
        <v>0</v>
      </c>
      <c r="M265" s="226"/>
      <c r="N265" s="219">
        <f t="shared" si="85"/>
        <v>0</v>
      </c>
      <c r="O265" s="219"/>
      <c r="P265" s="219"/>
      <c r="Q265" s="219"/>
      <c r="R265" s="134"/>
      <c r="T265" s="164" t="s">
        <v>5</v>
      </c>
      <c r="U265" s="43" t="s">
        <v>43</v>
      </c>
      <c r="V265" s="35"/>
      <c r="W265" s="165">
        <f t="shared" si="86"/>
        <v>0</v>
      </c>
      <c r="X265" s="165">
        <v>0</v>
      </c>
      <c r="Y265" s="165">
        <f t="shared" si="87"/>
        <v>0</v>
      </c>
      <c r="Z265" s="165">
        <v>0</v>
      </c>
      <c r="AA265" s="166">
        <f t="shared" si="88"/>
        <v>0</v>
      </c>
      <c r="AR265" s="18" t="s">
        <v>224</v>
      </c>
      <c r="AT265" s="18" t="s">
        <v>161</v>
      </c>
      <c r="AU265" s="18" t="s">
        <v>104</v>
      </c>
      <c r="AY265" s="18" t="s">
        <v>160</v>
      </c>
      <c r="BE265" s="105">
        <f t="shared" si="89"/>
        <v>0</v>
      </c>
      <c r="BF265" s="105">
        <f t="shared" si="90"/>
        <v>0</v>
      </c>
      <c r="BG265" s="105">
        <f t="shared" si="91"/>
        <v>0</v>
      </c>
      <c r="BH265" s="105">
        <f t="shared" si="92"/>
        <v>0</v>
      </c>
      <c r="BI265" s="105">
        <f t="shared" si="93"/>
        <v>0</v>
      </c>
      <c r="BJ265" s="18" t="s">
        <v>11</v>
      </c>
      <c r="BK265" s="105">
        <f t="shared" si="94"/>
        <v>0</v>
      </c>
      <c r="BL265" s="18" t="s">
        <v>224</v>
      </c>
      <c r="BM265" s="18" t="s">
        <v>606</v>
      </c>
    </row>
    <row r="266" spans="2:65" s="1" customFormat="1" ht="38.25" customHeight="1">
      <c r="B266" s="131"/>
      <c r="C266" s="167" t="s">
        <v>607</v>
      </c>
      <c r="D266" s="167" t="s">
        <v>304</v>
      </c>
      <c r="E266" s="168" t="s">
        <v>608</v>
      </c>
      <c r="F266" s="229" t="s">
        <v>609</v>
      </c>
      <c r="G266" s="229"/>
      <c r="H266" s="229"/>
      <c r="I266" s="229"/>
      <c r="J266" s="169" t="s">
        <v>164</v>
      </c>
      <c r="K266" s="170">
        <v>699.3</v>
      </c>
      <c r="L266" s="227">
        <v>0</v>
      </c>
      <c r="M266" s="227"/>
      <c r="N266" s="228">
        <f t="shared" si="85"/>
        <v>0</v>
      </c>
      <c r="O266" s="219"/>
      <c r="P266" s="219"/>
      <c r="Q266" s="219"/>
      <c r="R266" s="134"/>
      <c r="T266" s="164" t="s">
        <v>5</v>
      </c>
      <c r="U266" s="43" t="s">
        <v>43</v>
      </c>
      <c r="V266" s="35"/>
      <c r="W266" s="165">
        <f t="shared" si="86"/>
        <v>0</v>
      </c>
      <c r="X266" s="165">
        <v>2.5999999999999999E-3</v>
      </c>
      <c r="Y266" s="165">
        <f t="shared" si="87"/>
        <v>1.8181799999999999</v>
      </c>
      <c r="Z266" s="165">
        <v>0</v>
      </c>
      <c r="AA266" s="166">
        <f t="shared" si="88"/>
        <v>0</v>
      </c>
      <c r="AR266" s="18" t="s">
        <v>287</v>
      </c>
      <c r="AT266" s="18" t="s">
        <v>304</v>
      </c>
      <c r="AU266" s="18" t="s">
        <v>104</v>
      </c>
      <c r="AY266" s="18" t="s">
        <v>160</v>
      </c>
      <c r="BE266" s="105">
        <f t="shared" si="89"/>
        <v>0</v>
      </c>
      <c r="BF266" s="105">
        <f t="shared" si="90"/>
        <v>0</v>
      </c>
      <c r="BG266" s="105">
        <f t="shared" si="91"/>
        <v>0</v>
      </c>
      <c r="BH266" s="105">
        <f t="shared" si="92"/>
        <v>0</v>
      </c>
      <c r="BI266" s="105">
        <f t="shared" si="93"/>
        <v>0</v>
      </c>
      <c r="BJ266" s="18" t="s">
        <v>11</v>
      </c>
      <c r="BK266" s="105">
        <f t="shared" si="94"/>
        <v>0</v>
      </c>
      <c r="BL266" s="18" t="s">
        <v>224</v>
      </c>
      <c r="BM266" s="18" t="s">
        <v>610</v>
      </c>
    </row>
    <row r="267" spans="2:65" s="1" customFormat="1" ht="24" customHeight="1">
      <c r="B267" s="34"/>
      <c r="C267" s="35"/>
      <c r="D267" s="35"/>
      <c r="E267" s="35"/>
      <c r="F267" s="256" t="s">
        <v>611</v>
      </c>
      <c r="G267" s="257"/>
      <c r="H267" s="257"/>
      <c r="I267" s="257"/>
      <c r="J267" s="35"/>
      <c r="K267" s="35"/>
      <c r="L267" s="35"/>
      <c r="M267" s="35"/>
      <c r="N267" s="35"/>
      <c r="O267" s="35"/>
      <c r="P267" s="35"/>
      <c r="Q267" s="35"/>
      <c r="R267" s="36"/>
      <c r="T267" s="171"/>
      <c r="U267" s="35"/>
      <c r="V267" s="35"/>
      <c r="W267" s="35"/>
      <c r="X267" s="35"/>
      <c r="Y267" s="35"/>
      <c r="Z267" s="35"/>
      <c r="AA267" s="73"/>
      <c r="AT267" s="18" t="s">
        <v>449</v>
      </c>
      <c r="AU267" s="18" t="s">
        <v>104</v>
      </c>
    </row>
    <row r="268" spans="2:65" s="1" customFormat="1" ht="16.5" customHeight="1">
      <c r="B268" s="131"/>
      <c r="C268" s="167" t="s">
        <v>612</v>
      </c>
      <c r="D268" s="167" t="s">
        <v>304</v>
      </c>
      <c r="E268" s="168" t="s">
        <v>613</v>
      </c>
      <c r="F268" s="229" t="s">
        <v>614</v>
      </c>
      <c r="G268" s="229"/>
      <c r="H268" s="229"/>
      <c r="I268" s="229"/>
      <c r="J268" s="169" t="s">
        <v>164</v>
      </c>
      <c r="K268" s="170">
        <v>264</v>
      </c>
      <c r="L268" s="227">
        <v>0</v>
      </c>
      <c r="M268" s="227"/>
      <c r="N268" s="228">
        <f>ROUND(L268*K268,0)</f>
        <v>0</v>
      </c>
      <c r="O268" s="219"/>
      <c r="P268" s="219"/>
      <c r="Q268" s="219"/>
      <c r="R268" s="134"/>
      <c r="T268" s="164" t="s">
        <v>5</v>
      </c>
      <c r="U268" s="43" t="s">
        <v>43</v>
      </c>
      <c r="V268" s="35"/>
      <c r="W268" s="165">
        <f>V268*K268</f>
        <v>0</v>
      </c>
      <c r="X268" s="165">
        <v>2.5999999999999999E-3</v>
      </c>
      <c r="Y268" s="165">
        <f>X268*K268</f>
        <v>0.68640000000000001</v>
      </c>
      <c r="Z268" s="165">
        <v>0</v>
      </c>
      <c r="AA268" s="166">
        <f>Z268*K268</f>
        <v>0</v>
      </c>
      <c r="AR268" s="18" t="s">
        <v>287</v>
      </c>
      <c r="AT268" s="18" t="s">
        <v>304</v>
      </c>
      <c r="AU268" s="18" t="s">
        <v>104</v>
      </c>
      <c r="AY268" s="18" t="s">
        <v>160</v>
      </c>
      <c r="BE268" s="105">
        <f>IF(U268="základní",N268,0)</f>
        <v>0</v>
      </c>
      <c r="BF268" s="105">
        <f>IF(U268="snížená",N268,0)</f>
        <v>0</v>
      </c>
      <c r="BG268" s="105">
        <f>IF(U268="zákl. přenesená",N268,0)</f>
        <v>0</v>
      </c>
      <c r="BH268" s="105">
        <f>IF(U268="sníž. přenesená",N268,0)</f>
        <v>0</v>
      </c>
      <c r="BI268" s="105">
        <f>IF(U268="nulová",N268,0)</f>
        <v>0</v>
      </c>
      <c r="BJ268" s="18" t="s">
        <v>11</v>
      </c>
      <c r="BK268" s="105">
        <f>ROUND(L268*K268,0)</f>
        <v>0</v>
      </c>
      <c r="BL268" s="18" t="s">
        <v>224</v>
      </c>
      <c r="BM268" s="18" t="s">
        <v>615</v>
      </c>
    </row>
    <row r="269" spans="2:65" s="1" customFormat="1" ht="16.5" customHeight="1">
      <c r="B269" s="34"/>
      <c r="C269" s="35"/>
      <c r="D269" s="35"/>
      <c r="E269" s="35"/>
      <c r="F269" s="256" t="s">
        <v>616</v>
      </c>
      <c r="G269" s="257"/>
      <c r="H269" s="257"/>
      <c r="I269" s="257"/>
      <c r="J269" s="35"/>
      <c r="K269" s="35"/>
      <c r="L269" s="35"/>
      <c r="M269" s="35"/>
      <c r="N269" s="35"/>
      <c r="O269" s="35"/>
      <c r="P269" s="35"/>
      <c r="Q269" s="35"/>
      <c r="R269" s="36"/>
      <c r="T269" s="171"/>
      <c r="U269" s="35"/>
      <c r="V269" s="35"/>
      <c r="W269" s="35"/>
      <c r="X269" s="35"/>
      <c r="Y269" s="35"/>
      <c r="Z269" s="35"/>
      <c r="AA269" s="73"/>
      <c r="AT269" s="18" t="s">
        <v>449</v>
      </c>
      <c r="AU269" s="18" t="s">
        <v>104</v>
      </c>
    </row>
    <row r="270" spans="2:65" s="1" customFormat="1" ht="16.5" customHeight="1">
      <c r="B270" s="131"/>
      <c r="C270" s="167" t="s">
        <v>617</v>
      </c>
      <c r="D270" s="167" t="s">
        <v>304</v>
      </c>
      <c r="E270" s="168" t="s">
        <v>618</v>
      </c>
      <c r="F270" s="229" t="s">
        <v>619</v>
      </c>
      <c r="G270" s="229"/>
      <c r="H270" s="229"/>
      <c r="I270" s="229"/>
      <c r="J270" s="169" t="s">
        <v>164</v>
      </c>
      <c r="K270" s="170">
        <v>232</v>
      </c>
      <c r="L270" s="227">
        <v>0</v>
      </c>
      <c r="M270" s="227"/>
      <c r="N270" s="228">
        <f>ROUND(L270*K270,0)</f>
        <v>0</v>
      </c>
      <c r="O270" s="219"/>
      <c r="P270" s="219"/>
      <c r="Q270" s="219"/>
      <c r="R270" s="134"/>
      <c r="T270" s="164" t="s">
        <v>5</v>
      </c>
      <c r="U270" s="43" t="s">
        <v>43</v>
      </c>
      <c r="V270" s="35"/>
      <c r="W270" s="165">
        <f>V270*K270</f>
        <v>0</v>
      </c>
      <c r="X270" s="165">
        <v>2.5999999999999999E-3</v>
      </c>
      <c r="Y270" s="165">
        <f>X270*K270</f>
        <v>0.60319999999999996</v>
      </c>
      <c r="Z270" s="165">
        <v>0</v>
      </c>
      <c r="AA270" s="166">
        <f>Z270*K270</f>
        <v>0</v>
      </c>
      <c r="AR270" s="18" t="s">
        <v>287</v>
      </c>
      <c r="AT270" s="18" t="s">
        <v>304</v>
      </c>
      <c r="AU270" s="18" t="s">
        <v>104</v>
      </c>
      <c r="AY270" s="18" t="s">
        <v>160</v>
      </c>
      <c r="BE270" s="105">
        <f>IF(U270="základní",N270,0)</f>
        <v>0</v>
      </c>
      <c r="BF270" s="105">
        <f>IF(U270="snížená",N270,0)</f>
        <v>0</v>
      </c>
      <c r="BG270" s="105">
        <f>IF(U270="zákl. přenesená",N270,0)</f>
        <v>0</v>
      </c>
      <c r="BH270" s="105">
        <f>IF(U270="sníž. přenesená",N270,0)</f>
        <v>0</v>
      </c>
      <c r="BI270" s="105">
        <f>IF(U270="nulová",N270,0)</f>
        <v>0</v>
      </c>
      <c r="BJ270" s="18" t="s">
        <v>11</v>
      </c>
      <c r="BK270" s="105">
        <f>ROUND(L270*K270,0)</f>
        <v>0</v>
      </c>
      <c r="BL270" s="18" t="s">
        <v>224</v>
      </c>
      <c r="BM270" s="18" t="s">
        <v>620</v>
      </c>
    </row>
    <row r="271" spans="2:65" s="1" customFormat="1" ht="16.5" customHeight="1">
      <c r="B271" s="34"/>
      <c r="C271" s="35"/>
      <c r="D271" s="35"/>
      <c r="E271" s="35"/>
      <c r="F271" s="256" t="s">
        <v>616</v>
      </c>
      <c r="G271" s="257"/>
      <c r="H271" s="257"/>
      <c r="I271" s="257"/>
      <c r="J271" s="35"/>
      <c r="K271" s="35"/>
      <c r="L271" s="35"/>
      <c r="M271" s="35"/>
      <c r="N271" s="35"/>
      <c r="O271" s="35"/>
      <c r="P271" s="35"/>
      <c r="Q271" s="35"/>
      <c r="R271" s="36"/>
      <c r="T271" s="171"/>
      <c r="U271" s="35"/>
      <c r="V271" s="35"/>
      <c r="W271" s="35"/>
      <c r="X271" s="35"/>
      <c r="Y271" s="35"/>
      <c r="Z271" s="35"/>
      <c r="AA271" s="73"/>
      <c r="AT271" s="18" t="s">
        <v>449</v>
      </c>
      <c r="AU271" s="18" t="s">
        <v>104</v>
      </c>
    </row>
    <row r="272" spans="2:65" s="1" customFormat="1" ht="25.5" customHeight="1">
      <c r="B272" s="131"/>
      <c r="C272" s="167" t="s">
        <v>621</v>
      </c>
      <c r="D272" s="167" t="s">
        <v>304</v>
      </c>
      <c r="E272" s="168" t="s">
        <v>622</v>
      </c>
      <c r="F272" s="229" t="s">
        <v>623</v>
      </c>
      <c r="G272" s="229"/>
      <c r="H272" s="229"/>
      <c r="I272" s="229"/>
      <c r="J272" s="169" t="s">
        <v>207</v>
      </c>
      <c r="K272" s="170">
        <v>2</v>
      </c>
      <c r="L272" s="227">
        <v>0</v>
      </c>
      <c r="M272" s="227"/>
      <c r="N272" s="228">
        <f t="shared" ref="N272:N306" si="95">ROUND(L272*K272,0)</f>
        <v>0</v>
      </c>
      <c r="O272" s="219"/>
      <c r="P272" s="219"/>
      <c r="Q272" s="219"/>
      <c r="R272" s="134"/>
      <c r="T272" s="164" t="s">
        <v>5</v>
      </c>
      <c r="U272" s="43" t="s">
        <v>43</v>
      </c>
      <c r="V272" s="35"/>
      <c r="W272" s="165">
        <f t="shared" ref="W272:W306" si="96">V272*K272</f>
        <v>0</v>
      </c>
      <c r="X272" s="165">
        <v>5.5999999999999995E-4</v>
      </c>
      <c r="Y272" s="165">
        <f t="shared" ref="Y272:Y306" si="97">X272*K272</f>
        <v>1.1199999999999999E-3</v>
      </c>
      <c r="Z272" s="165">
        <v>0</v>
      </c>
      <c r="AA272" s="166">
        <f t="shared" ref="AA272:AA306" si="98">Z272*K272</f>
        <v>0</v>
      </c>
      <c r="AR272" s="18" t="s">
        <v>287</v>
      </c>
      <c r="AT272" s="18" t="s">
        <v>304</v>
      </c>
      <c r="AU272" s="18" t="s">
        <v>104</v>
      </c>
      <c r="AY272" s="18" t="s">
        <v>160</v>
      </c>
      <c r="BE272" s="105">
        <f t="shared" ref="BE272:BE306" si="99">IF(U272="základní",N272,0)</f>
        <v>0</v>
      </c>
      <c r="BF272" s="105">
        <f t="shared" ref="BF272:BF306" si="100">IF(U272="snížená",N272,0)</f>
        <v>0</v>
      </c>
      <c r="BG272" s="105">
        <f t="shared" ref="BG272:BG306" si="101">IF(U272="zákl. přenesená",N272,0)</f>
        <v>0</v>
      </c>
      <c r="BH272" s="105">
        <f t="shared" ref="BH272:BH306" si="102">IF(U272="sníž. přenesená",N272,0)</f>
        <v>0</v>
      </c>
      <c r="BI272" s="105">
        <f t="shared" ref="BI272:BI306" si="103">IF(U272="nulová",N272,0)</f>
        <v>0</v>
      </c>
      <c r="BJ272" s="18" t="s">
        <v>11</v>
      </c>
      <c r="BK272" s="105">
        <f t="shared" ref="BK272:BK306" si="104">ROUND(L272*K272,0)</f>
        <v>0</v>
      </c>
      <c r="BL272" s="18" t="s">
        <v>224</v>
      </c>
      <c r="BM272" s="18" t="s">
        <v>624</v>
      </c>
    </row>
    <row r="273" spans="2:65" s="1" customFormat="1" ht="25.5" customHeight="1">
      <c r="B273" s="131"/>
      <c r="C273" s="167" t="s">
        <v>625</v>
      </c>
      <c r="D273" s="167" t="s">
        <v>304</v>
      </c>
      <c r="E273" s="168" t="s">
        <v>626</v>
      </c>
      <c r="F273" s="229" t="s">
        <v>627</v>
      </c>
      <c r="G273" s="229"/>
      <c r="H273" s="229"/>
      <c r="I273" s="229"/>
      <c r="J273" s="169" t="s">
        <v>207</v>
      </c>
      <c r="K273" s="170">
        <v>2</v>
      </c>
      <c r="L273" s="227">
        <v>0</v>
      </c>
      <c r="M273" s="227"/>
      <c r="N273" s="228">
        <f t="shared" si="95"/>
        <v>0</v>
      </c>
      <c r="O273" s="219"/>
      <c r="P273" s="219"/>
      <c r="Q273" s="219"/>
      <c r="R273" s="134"/>
      <c r="T273" s="164" t="s">
        <v>5</v>
      </c>
      <c r="U273" s="43" t="s">
        <v>43</v>
      </c>
      <c r="V273" s="35"/>
      <c r="W273" s="165">
        <f t="shared" si="96"/>
        <v>0</v>
      </c>
      <c r="X273" s="165">
        <v>6.3000000000000003E-4</v>
      </c>
      <c r="Y273" s="165">
        <f t="shared" si="97"/>
        <v>1.2600000000000001E-3</v>
      </c>
      <c r="Z273" s="165">
        <v>0</v>
      </c>
      <c r="AA273" s="166">
        <f t="shared" si="98"/>
        <v>0</v>
      </c>
      <c r="AR273" s="18" t="s">
        <v>287</v>
      </c>
      <c r="AT273" s="18" t="s">
        <v>304</v>
      </c>
      <c r="AU273" s="18" t="s">
        <v>104</v>
      </c>
      <c r="AY273" s="18" t="s">
        <v>160</v>
      </c>
      <c r="BE273" s="105">
        <f t="shared" si="99"/>
        <v>0</v>
      </c>
      <c r="BF273" s="105">
        <f t="shared" si="100"/>
        <v>0</v>
      </c>
      <c r="BG273" s="105">
        <f t="shared" si="101"/>
        <v>0</v>
      </c>
      <c r="BH273" s="105">
        <f t="shared" si="102"/>
        <v>0</v>
      </c>
      <c r="BI273" s="105">
        <f t="shared" si="103"/>
        <v>0</v>
      </c>
      <c r="BJ273" s="18" t="s">
        <v>11</v>
      </c>
      <c r="BK273" s="105">
        <f t="shared" si="104"/>
        <v>0</v>
      </c>
      <c r="BL273" s="18" t="s">
        <v>224</v>
      </c>
      <c r="BM273" s="18" t="s">
        <v>628</v>
      </c>
    </row>
    <row r="274" spans="2:65" s="1" customFormat="1" ht="16.5" customHeight="1">
      <c r="B274" s="131"/>
      <c r="C274" s="167" t="s">
        <v>629</v>
      </c>
      <c r="D274" s="167" t="s">
        <v>304</v>
      </c>
      <c r="E274" s="168" t="s">
        <v>630</v>
      </c>
      <c r="F274" s="229" t="s">
        <v>631</v>
      </c>
      <c r="G274" s="229"/>
      <c r="H274" s="229"/>
      <c r="I274" s="229"/>
      <c r="J274" s="169" t="s">
        <v>207</v>
      </c>
      <c r="K274" s="170">
        <v>4</v>
      </c>
      <c r="L274" s="227">
        <v>0</v>
      </c>
      <c r="M274" s="227"/>
      <c r="N274" s="228">
        <f t="shared" si="95"/>
        <v>0</v>
      </c>
      <c r="O274" s="219"/>
      <c r="P274" s="219"/>
      <c r="Q274" s="219"/>
      <c r="R274" s="134"/>
      <c r="T274" s="164" t="s">
        <v>5</v>
      </c>
      <c r="U274" s="43" t="s">
        <v>43</v>
      </c>
      <c r="V274" s="35"/>
      <c r="W274" s="165">
        <f t="shared" si="96"/>
        <v>0</v>
      </c>
      <c r="X274" s="165">
        <v>4.0000000000000002E-4</v>
      </c>
      <c r="Y274" s="165">
        <f t="shared" si="97"/>
        <v>1.6000000000000001E-3</v>
      </c>
      <c r="Z274" s="165">
        <v>0</v>
      </c>
      <c r="AA274" s="166">
        <f t="shared" si="98"/>
        <v>0</v>
      </c>
      <c r="AR274" s="18" t="s">
        <v>287</v>
      </c>
      <c r="AT274" s="18" t="s">
        <v>304</v>
      </c>
      <c r="AU274" s="18" t="s">
        <v>104</v>
      </c>
      <c r="AY274" s="18" t="s">
        <v>160</v>
      </c>
      <c r="BE274" s="105">
        <f t="shared" si="99"/>
        <v>0</v>
      </c>
      <c r="BF274" s="105">
        <f t="shared" si="100"/>
        <v>0</v>
      </c>
      <c r="BG274" s="105">
        <f t="shared" si="101"/>
        <v>0</v>
      </c>
      <c r="BH274" s="105">
        <f t="shared" si="102"/>
        <v>0</v>
      </c>
      <c r="BI274" s="105">
        <f t="shared" si="103"/>
        <v>0</v>
      </c>
      <c r="BJ274" s="18" t="s">
        <v>11</v>
      </c>
      <c r="BK274" s="105">
        <f t="shared" si="104"/>
        <v>0</v>
      </c>
      <c r="BL274" s="18" t="s">
        <v>224</v>
      </c>
      <c r="BM274" s="18" t="s">
        <v>632</v>
      </c>
    </row>
    <row r="275" spans="2:65" s="1" customFormat="1" ht="25.5" customHeight="1">
      <c r="B275" s="131"/>
      <c r="C275" s="160" t="s">
        <v>633</v>
      </c>
      <c r="D275" s="160" t="s">
        <v>161</v>
      </c>
      <c r="E275" s="161" t="s">
        <v>634</v>
      </c>
      <c r="F275" s="218" t="s">
        <v>635</v>
      </c>
      <c r="G275" s="218"/>
      <c r="H275" s="218"/>
      <c r="I275" s="218"/>
      <c r="J275" s="162" t="s">
        <v>202</v>
      </c>
      <c r="K275" s="163">
        <v>36.17</v>
      </c>
      <c r="L275" s="226">
        <v>0</v>
      </c>
      <c r="M275" s="226"/>
      <c r="N275" s="219">
        <f t="shared" si="95"/>
        <v>0</v>
      </c>
      <c r="O275" s="219"/>
      <c r="P275" s="219"/>
      <c r="Q275" s="219"/>
      <c r="R275" s="134"/>
      <c r="T275" s="164" t="s">
        <v>5</v>
      </c>
      <c r="U275" s="43" t="s">
        <v>43</v>
      </c>
      <c r="V275" s="35"/>
      <c r="W275" s="165">
        <f t="shared" si="96"/>
        <v>0</v>
      </c>
      <c r="X275" s="165">
        <v>0</v>
      </c>
      <c r="Y275" s="165">
        <f t="shared" si="97"/>
        <v>0</v>
      </c>
      <c r="Z275" s="165">
        <v>0</v>
      </c>
      <c r="AA275" s="166">
        <f t="shared" si="98"/>
        <v>0</v>
      </c>
      <c r="AR275" s="18" t="s">
        <v>224</v>
      </c>
      <c r="AT275" s="18" t="s">
        <v>161</v>
      </c>
      <c r="AU275" s="18" t="s">
        <v>104</v>
      </c>
      <c r="AY275" s="18" t="s">
        <v>160</v>
      </c>
      <c r="BE275" s="105">
        <f t="shared" si="99"/>
        <v>0</v>
      </c>
      <c r="BF275" s="105">
        <f t="shared" si="100"/>
        <v>0</v>
      </c>
      <c r="BG275" s="105">
        <f t="shared" si="101"/>
        <v>0</v>
      </c>
      <c r="BH275" s="105">
        <f t="shared" si="102"/>
        <v>0</v>
      </c>
      <c r="BI275" s="105">
        <f t="shared" si="103"/>
        <v>0</v>
      </c>
      <c r="BJ275" s="18" t="s">
        <v>11</v>
      </c>
      <c r="BK275" s="105">
        <f t="shared" si="104"/>
        <v>0</v>
      </c>
      <c r="BL275" s="18" t="s">
        <v>224</v>
      </c>
      <c r="BM275" s="18" t="s">
        <v>636</v>
      </c>
    </row>
    <row r="276" spans="2:65" s="1" customFormat="1" ht="38.25" customHeight="1">
      <c r="B276" s="131"/>
      <c r="C276" s="167" t="s">
        <v>637</v>
      </c>
      <c r="D276" s="167" t="s">
        <v>304</v>
      </c>
      <c r="E276" s="168" t="s">
        <v>638</v>
      </c>
      <c r="F276" s="229" t="s">
        <v>639</v>
      </c>
      <c r="G276" s="229"/>
      <c r="H276" s="229"/>
      <c r="I276" s="229"/>
      <c r="J276" s="169" t="s">
        <v>202</v>
      </c>
      <c r="K276" s="170">
        <v>39</v>
      </c>
      <c r="L276" s="227">
        <v>0</v>
      </c>
      <c r="M276" s="227"/>
      <c r="N276" s="228">
        <f t="shared" si="95"/>
        <v>0</v>
      </c>
      <c r="O276" s="219"/>
      <c r="P276" s="219"/>
      <c r="Q276" s="219"/>
      <c r="R276" s="134"/>
      <c r="T276" s="164" t="s">
        <v>5</v>
      </c>
      <c r="U276" s="43" t="s">
        <v>43</v>
      </c>
      <c r="V276" s="35"/>
      <c r="W276" s="165">
        <f t="shared" si="96"/>
        <v>0</v>
      </c>
      <c r="X276" s="165">
        <v>1.6000000000000001E-3</v>
      </c>
      <c r="Y276" s="165">
        <f t="shared" si="97"/>
        <v>6.2400000000000004E-2</v>
      </c>
      <c r="Z276" s="165">
        <v>0</v>
      </c>
      <c r="AA276" s="166">
        <f t="shared" si="98"/>
        <v>0</v>
      </c>
      <c r="AR276" s="18" t="s">
        <v>287</v>
      </c>
      <c r="AT276" s="18" t="s">
        <v>304</v>
      </c>
      <c r="AU276" s="18" t="s">
        <v>104</v>
      </c>
      <c r="AY276" s="18" t="s">
        <v>160</v>
      </c>
      <c r="BE276" s="105">
        <f t="shared" si="99"/>
        <v>0</v>
      </c>
      <c r="BF276" s="105">
        <f t="shared" si="100"/>
        <v>0</v>
      </c>
      <c r="BG276" s="105">
        <f t="shared" si="101"/>
        <v>0</v>
      </c>
      <c r="BH276" s="105">
        <f t="shared" si="102"/>
        <v>0</v>
      </c>
      <c r="BI276" s="105">
        <f t="shared" si="103"/>
        <v>0</v>
      </c>
      <c r="BJ276" s="18" t="s">
        <v>11</v>
      </c>
      <c r="BK276" s="105">
        <f t="shared" si="104"/>
        <v>0</v>
      </c>
      <c r="BL276" s="18" t="s">
        <v>224</v>
      </c>
      <c r="BM276" s="18" t="s">
        <v>640</v>
      </c>
    </row>
    <row r="277" spans="2:65" s="1" customFormat="1" ht="25.5" customHeight="1">
      <c r="B277" s="131"/>
      <c r="C277" s="160" t="s">
        <v>641</v>
      </c>
      <c r="D277" s="160" t="s">
        <v>161</v>
      </c>
      <c r="E277" s="161" t="s">
        <v>642</v>
      </c>
      <c r="F277" s="218" t="s">
        <v>643</v>
      </c>
      <c r="G277" s="218"/>
      <c r="H277" s="218"/>
      <c r="I277" s="218"/>
      <c r="J277" s="162" t="s">
        <v>202</v>
      </c>
      <c r="K277" s="163">
        <v>54.35</v>
      </c>
      <c r="L277" s="226">
        <v>0</v>
      </c>
      <c r="M277" s="226"/>
      <c r="N277" s="219">
        <f t="shared" si="95"/>
        <v>0</v>
      </c>
      <c r="O277" s="219"/>
      <c r="P277" s="219"/>
      <c r="Q277" s="219"/>
      <c r="R277" s="134"/>
      <c r="T277" s="164" t="s">
        <v>5</v>
      </c>
      <c r="U277" s="43" t="s">
        <v>43</v>
      </c>
      <c r="V277" s="35"/>
      <c r="W277" s="165">
        <f t="shared" si="96"/>
        <v>0</v>
      </c>
      <c r="X277" s="165">
        <v>9.1E-4</v>
      </c>
      <c r="Y277" s="165">
        <f t="shared" si="97"/>
        <v>4.9458500000000002E-2</v>
      </c>
      <c r="Z277" s="165">
        <v>0</v>
      </c>
      <c r="AA277" s="166">
        <f t="shared" si="98"/>
        <v>0</v>
      </c>
      <c r="AR277" s="18" t="s">
        <v>224</v>
      </c>
      <c r="AT277" s="18" t="s">
        <v>161</v>
      </c>
      <c r="AU277" s="18" t="s">
        <v>104</v>
      </c>
      <c r="AY277" s="18" t="s">
        <v>160</v>
      </c>
      <c r="BE277" s="105">
        <f t="shared" si="99"/>
        <v>0</v>
      </c>
      <c r="BF277" s="105">
        <f t="shared" si="100"/>
        <v>0</v>
      </c>
      <c r="BG277" s="105">
        <f t="shared" si="101"/>
        <v>0</v>
      </c>
      <c r="BH277" s="105">
        <f t="shared" si="102"/>
        <v>0</v>
      </c>
      <c r="BI277" s="105">
        <f t="shared" si="103"/>
        <v>0</v>
      </c>
      <c r="BJ277" s="18" t="s">
        <v>11</v>
      </c>
      <c r="BK277" s="105">
        <f t="shared" si="104"/>
        <v>0</v>
      </c>
      <c r="BL277" s="18" t="s">
        <v>224</v>
      </c>
      <c r="BM277" s="18" t="s">
        <v>644</v>
      </c>
    </row>
    <row r="278" spans="2:65" s="1" customFormat="1" ht="16.5" customHeight="1">
      <c r="B278" s="131"/>
      <c r="C278" s="167" t="s">
        <v>645</v>
      </c>
      <c r="D278" s="167" t="s">
        <v>304</v>
      </c>
      <c r="E278" s="168" t="s">
        <v>646</v>
      </c>
      <c r="F278" s="229" t="s">
        <v>647</v>
      </c>
      <c r="G278" s="229"/>
      <c r="H278" s="229"/>
      <c r="I278" s="229"/>
      <c r="J278" s="169" t="s">
        <v>207</v>
      </c>
      <c r="K278" s="170">
        <v>55</v>
      </c>
      <c r="L278" s="227">
        <v>0</v>
      </c>
      <c r="M278" s="227"/>
      <c r="N278" s="228">
        <f t="shared" si="95"/>
        <v>0</v>
      </c>
      <c r="O278" s="219"/>
      <c r="P278" s="219"/>
      <c r="Q278" s="219"/>
      <c r="R278" s="134"/>
      <c r="T278" s="164" t="s">
        <v>5</v>
      </c>
      <c r="U278" s="43" t="s">
        <v>43</v>
      </c>
      <c r="V278" s="35"/>
      <c r="W278" s="165">
        <f t="shared" si="96"/>
        <v>0</v>
      </c>
      <c r="X278" s="165">
        <v>2E-3</v>
      </c>
      <c r="Y278" s="165">
        <f t="shared" si="97"/>
        <v>0.11</v>
      </c>
      <c r="Z278" s="165">
        <v>0</v>
      </c>
      <c r="AA278" s="166">
        <f t="shared" si="98"/>
        <v>0</v>
      </c>
      <c r="AR278" s="18" t="s">
        <v>287</v>
      </c>
      <c r="AT278" s="18" t="s">
        <v>304</v>
      </c>
      <c r="AU278" s="18" t="s">
        <v>104</v>
      </c>
      <c r="AY278" s="18" t="s">
        <v>160</v>
      </c>
      <c r="BE278" s="105">
        <f t="shared" si="99"/>
        <v>0</v>
      </c>
      <c r="BF278" s="105">
        <f t="shared" si="100"/>
        <v>0</v>
      </c>
      <c r="BG278" s="105">
        <f t="shared" si="101"/>
        <v>0</v>
      </c>
      <c r="BH278" s="105">
        <f t="shared" si="102"/>
        <v>0</v>
      </c>
      <c r="BI278" s="105">
        <f t="shared" si="103"/>
        <v>0</v>
      </c>
      <c r="BJ278" s="18" t="s">
        <v>11</v>
      </c>
      <c r="BK278" s="105">
        <f t="shared" si="104"/>
        <v>0</v>
      </c>
      <c r="BL278" s="18" t="s">
        <v>224</v>
      </c>
      <c r="BM278" s="18" t="s">
        <v>648</v>
      </c>
    </row>
    <row r="279" spans="2:65" s="1" customFormat="1" ht="25.5" customHeight="1">
      <c r="B279" s="131"/>
      <c r="C279" s="167" t="s">
        <v>649</v>
      </c>
      <c r="D279" s="167" t="s">
        <v>304</v>
      </c>
      <c r="E279" s="168" t="s">
        <v>650</v>
      </c>
      <c r="F279" s="229" t="s">
        <v>651</v>
      </c>
      <c r="G279" s="229"/>
      <c r="H279" s="229"/>
      <c r="I279" s="229"/>
      <c r="J279" s="169" t="s">
        <v>207</v>
      </c>
      <c r="K279" s="170">
        <v>6</v>
      </c>
      <c r="L279" s="227">
        <v>0</v>
      </c>
      <c r="M279" s="227"/>
      <c r="N279" s="228">
        <f t="shared" si="95"/>
        <v>0</v>
      </c>
      <c r="O279" s="219"/>
      <c r="P279" s="219"/>
      <c r="Q279" s="219"/>
      <c r="R279" s="134"/>
      <c r="T279" s="164" t="s">
        <v>5</v>
      </c>
      <c r="U279" s="43" t="s">
        <v>43</v>
      </c>
      <c r="V279" s="35"/>
      <c r="W279" s="165">
        <f t="shared" si="96"/>
        <v>0</v>
      </c>
      <c r="X279" s="165">
        <v>1.2999999999999999E-4</v>
      </c>
      <c r="Y279" s="165">
        <f t="shared" si="97"/>
        <v>7.7999999999999988E-4</v>
      </c>
      <c r="Z279" s="165">
        <v>0</v>
      </c>
      <c r="AA279" s="166">
        <f t="shared" si="98"/>
        <v>0</v>
      </c>
      <c r="AR279" s="18" t="s">
        <v>287</v>
      </c>
      <c r="AT279" s="18" t="s">
        <v>304</v>
      </c>
      <c r="AU279" s="18" t="s">
        <v>104</v>
      </c>
      <c r="AY279" s="18" t="s">
        <v>160</v>
      </c>
      <c r="BE279" s="105">
        <f t="shared" si="99"/>
        <v>0</v>
      </c>
      <c r="BF279" s="105">
        <f t="shared" si="100"/>
        <v>0</v>
      </c>
      <c r="BG279" s="105">
        <f t="shared" si="101"/>
        <v>0</v>
      </c>
      <c r="BH279" s="105">
        <f t="shared" si="102"/>
        <v>0</v>
      </c>
      <c r="BI279" s="105">
        <f t="shared" si="103"/>
        <v>0</v>
      </c>
      <c r="BJ279" s="18" t="s">
        <v>11</v>
      </c>
      <c r="BK279" s="105">
        <f t="shared" si="104"/>
        <v>0</v>
      </c>
      <c r="BL279" s="18" t="s">
        <v>224</v>
      </c>
      <c r="BM279" s="18" t="s">
        <v>652</v>
      </c>
    </row>
    <row r="280" spans="2:65" s="1" customFormat="1" ht="16.5" customHeight="1">
      <c r="B280" s="131"/>
      <c r="C280" s="160" t="s">
        <v>653</v>
      </c>
      <c r="D280" s="160" t="s">
        <v>161</v>
      </c>
      <c r="E280" s="161" t="s">
        <v>654</v>
      </c>
      <c r="F280" s="218" t="s">
        <v>655</v>
      </c>
      <c r="G280" s="218"/>
      <c r="H280" s="218"/>
      <c r="I280" s="218"/>
      <c r="J280" s="162" t="s">
        <v>202</v>
      </c>
      <c r="K280" s="163">
        <v>35</v>
      </c>
      <c r="L280" s="226">
        <v>0</v>
      </c>
      <c r="M280" s="226"/>
      <c r="N280" s="219">
        <f t="shared" si="95"/>
        <v>0</v>
      </c>
      <c r="O280" s="219"/>
      <c r="P280" s="219"/>
      <c r="Q280" s="219"/>
      <c r="R280" s="134"/>
      <c r="T280" s="164" t="s">
        <v>5</v>
      </c>
      <c r="U280" s="43" t="s">
        <v>43</v>
      </c>
      <c r="V280" s="35"/>
      <c r="W280" s="165">
        <f t="shared" si="96"/>
        <v>0</v>
      </c>
      <c r="X280" s="165">
        <v>0</v>
      </c>
      <c r="Y280" s="165">
        <f t="shared" si="97"/>
        <v>0</v>
      </c>
      <c r="Z280" s="165">
        <v>0</v>
      </c>
      <c r="AA280" s="166">
        <f t="shared" si="98"/>
        <v>0</v>
      </c>
      <c r="AR280" s="18" t="s">
        <v>224</v>
      </c>
      <c r="AT280" s="18" t="s">
        <v>161</v>
      </c>
      <c r="AU280" s="18" t="s">
        <v>104</v>
      </c>
      <c r="AY280" s="18" t="s">
        <v>160</v>
      </c>
      <c r="BE280" s="105">
        <f t="shared" si="99"/>
        <v>0</v>
      </c>
      <c r="BF280" s="105">
        <f t="shared" si="100"/>
        <v>0</v>
      </c>
      <c r="BG280" s="105">
        <f t="shared" si="101"/>
        <v>0</v>
      </c>
      <c r="BH280" s="105">
        <f t="shared" si="102"/>
        <v>0</v>
      </c>
      <c r="BI280" s="105">
        <f t="shared" si="103"/>
        <v>0</v>
      </c>
      <c r="BJ280" s="18" t="s">
        <v>11</v>
      </c>
      <c r="BK280" s="105">
        <f t="shared" si="104"/>
        <v>0</v>
      </c>
      <c r="BL280" s="18" t="s">
        <v>224</v>
      </c>
      <c r="BM280" s="18" t="s">
        <v>656</v>
      </c>
    </row>
    <row r="281" spans="2:65" s="1" customFormat="1" ht="25.5" customHeight="1">
      <c r="B281" s="131"/>
      <c r="C281" s="167" t="s">
        <v>657</v>
      </c>
      <c r="D281" s="167" t="s">
        <v>304</v>
      </c>
      <c r="E281" s="168" t="s">
        <v>658</v>
      </c>
      <c r="F281" s="229" t="s">
        <v>659</v>
      </c>
      <c r="G281" s="229"/>
      <c r="H281" s="229"/>
      <c r="I281" s="229"/>
      <c r="J281" s="169" t="s">
        <v>202</v>
      </c>
      <c r="K281" s="170">
        <v>36</v>
      </c>
      <c r="L281" s="227">
        <v>0</v>
      </c>
      <c r="M281" s="227"/>
      <c r="N281" s="228">
        <f t="shared" si="95"/>
        <v>0</v>
      </c>
      <c r="O281" s="219"/>
      <c r="P281" s="219"/>
      <c r="Q281" s="219"/>
      <c r="R281" s="134"/>
      <c r="T281" s="164" t="s">
        <v>5</v>
      </c>
      <c r="U281" s="43" t="s">
        <v>43</v>
      </c>
      <c r="V281" s="35"/>
      <c r="W281" s="165">
        <f t="shared" si="96"/>
        <v>0</v>
      </c>
      <c r="X281" s="165">
        <v>1.2199999999999999E-3</v>
      </c>
      <c r="Y281" s="165">
        <f t="shared" si="97"/>
        <v>4.3920000000000001E-2</v>
      </c>
      <c r="Z281" s="165">
        <v>0</v>
      </c>
      <c r="AA281" s="166">
        <f t="shared" si="98"/>
        <v>0</v>
      </c>
      <c r="AR281" s="18" t="s">
        <v>287</v>
      </c>
      <c r="AT281" s="18" t="s">
        <v>304</v>
      </c>
      <c r="AU281" s="18" t="s">
        <v>104</v>
      </c>
      <c r="AY281" s="18" t="s">
        <v>160</v>
      </c>
      <c r="BE281" s="105">
        <f t="shared" si="99"/>
        <v>0</v>
      </c>
      <c r="BF281" s="105">
        <f t="shared" si="100"/>
        <v>0</v>
      </c>
      <c r="BG281" s="105">
        <f t="shared" si="101"/>
        <v>0</v>
      </c>
      <c r="BH281" s="105">
        <f t="shared" si="102"/>
        <v>0</v>
      </c>
      <c r="BI281" s="105">
        <f t="shared" si="103"/>
        <v>0</v>
      </c>
      <c r="BJ281" s="18" t="s">
        <v>11</v>
      </c>
      <c r="BK281" s="105">
        <f t="shared" si="104"/>
        <v>0</v>
      </c>
      <c r="BL281" s="18" t="s">
        <v>224</v>
      </c>
      <c r="BM281" s="18" t="s">
        <v>660</v>
      </c>
    </row>
    <row r="282" spans="2:65" s="1" customFormat="1" ht="16.5" customHeight="1">
      <c r="B282" s="131"/>
      <c r="C282" s="160" t="s">
        <v>661</v>
      </c>
      <c r="D282" s="160" t="s">
        <v>161</v>
      </c>
      <c r="E282" s="161" t="s">
        <v>662</v>
      </c>
      <c r="F282" s="218" t="s">
        <v>663</v>
      </c>
      <c r="G282" s="218"/>
      <c r="H282" s="218"/>
      <c r="I282" s="218"/>
      <c r="J282" s="162" t="s">
        <v>202</v>
      </c>
      <c r="K282" s="163">
        <v>88.2</v>
      </c>
      <c r="L282" s="226">
        <v>0</v>
      </c>
      <c r="M282" s="226"/>
      <c r="N282" s="219">
        <f t="shared" si="95"/>
        <v>0</v>
      </c>
      <c r="O282" s="219"/>
      <c r="P282" s="219"/>
      <c r="Q282" s="219"/>
      <c r="R282" s="134"/>
      <c r="T282" s="164" t="s">
        <v>5</v>
      </c>
      <c r="U282" s="43" t="s">
        <v>43</v>
      </c>
      <c r="V282" s="35"/>
      <c r="W282" s="165">
        <f t="shared" si="96"/>
        <v>0</v>
      </c>
      <c r="X282" s="165">
        <v>0</v>
      </c>
      <c r="Y282" s="165">
        <f t="shared" si="97"/>
        <v>0</v>
      </c>
      <c r="Z282" s="165">
        <v>0</v>
      </c>
      <c r="AA282" s="166">
        <f t="shared" si="98"/>
        <v>0</v>
      </c>
      <c r="AR282" s="18" t="s">
        <v>224</v>
      </c>
      <c r="AT282" s="18" t="s">
        <v>161</v>
      </c>
      <c r="AU282" s="18" t="s">
        <v>104</v>
      </c>
      <c r="AY282" s="18" t="s">
        <v>160</v>
      </c>
      <c r="BE282" s="105">
        <f t="shared" si="99"/>
        <v>0</v>
      </c>
      <c r="BF282" s="105">
        <f t="shared" si="100"/>
        <v>0</v>
      </c>
      <c r="BG282" s="105">
        <f t="shared" si="101"/>
        <v>0</v>
      </c>
      <c r="BH282" s="105">
        <f t="shared" si="102"/>
        <v>0</v>
      </c>
      <c r="BI282" s="105">
        <f t="shared" si="103"/>
        <v>0</v>
      </c>
      <c r="BJ282" s="18" t="s">
        <v>11</v>
      </c>
      <c r="BK282" s="105">
        <f t="shared" si="104"/>
        <v>0</v>
      </c>
      <c r="BL282" s="18" t="s">
        <v>224</v>
      </c>
      <c r="BM282" s="18" t="s">
        <v>664</v>
      </c>
    </row>
    <row r="283" spans="2:65" s="1" customFormat="1" ht="16.5" customHeight="1">
      <c r="B283" s="131"/>
      <c r="C283" s="167" t="s">
        <v>665</v>
      </c>
      <c r="D283" s="167" t="s">
        <v>304</v>
      </c>
      <c r="E283" s="168" t="s">
        <v>666</v>
      </c>
      <c r="F283" s="229" t="s">
        <v>667</v>
      </c>
      <c r="G283" s="229"/>
      <c r="H283" s="229"/>
      <c r="I283" s="229"/>
      <c r="J283" s="169" t="s">
        <v>202</v>
      </c>
      <c r="K283" s="170">
        <v>90</v>
      </c>
      <c r="L283" s="227">
        <v>0</v>
      </c>
      <c r="M283" s="227"/>
      <c r="N283" s="228">
        <f t="shared" si="95"/>
        <v>0</v>
      </c>
      <c r="O283" s="219"/>
      <c r="P283" s="219"/>
      <c r="Q283" s="219"/>
      <c r="R283" s="134"/>
      <c r="T283" s="164" t="s">
        <v>5</v>
      </c>
      <c r="U283" s="43" t="s">
        <v>43</v>
      </c>
      <c r="V283" s="35"/>
      <c r="W283" s="165">
        <f t="shared" si="96"/>
        <v>0</v>
      </c>
      <c r="X283" s="165">
        <v>1.5200000000000001E-3</v>
      </c>
      <c r="Y283" s="165">
        <f t="shared" si="97"/>
        <v>0.1368</v>
      </c>
      <c r="Z283" s="165">
        <v>0</v>
      </c>
      <c r="AA283" s="166">
        <f t="shared" si="98"/>
        <v>0</v>
      </c>
      <c r="AR283" s="18" t="s">
        <v>287</v>
      </c>
      <c r="AT283" s="18" t="s">
        <v>304</v>
      </c>
      <c r="AU283" s="18" t="s">
        <v>104</v>
      </c>
      <c r="AY283" s="18" t="s">
        <v>160</v>
      </c>
      <c r="BE283" s="105">
        <f t="shared" si="99"/>
        <v>0</v>
      </c>
      <c r="BF283" s="105">
        <f t="shared" si="100"/>
        <v>0</v>
      </c>
      <c r="BG283" s="105">
        <f t="shared" si="101"/>
        <v>0</v>
      </c>
      <c r="BH283" s="105">
        <f t="shared" si="102"/>
        <v>0</v>
      </c>
      <c r="BI283" s="105">
        <f t="shared" si="103"/>
        <v>0</v>
      </c>
      <c r="BJ283" s="18" t="s">
        <v>11</v>
      </c>
      <c r="BK283" s="105">
        <f t="shared" si="104"/>
        <v>0</v>
      </c>
      <c r="BL283" s="18" t="s">
        <v>224</v>
      </c>
      <c r="BM283" s="18" t="s">
        <v>668</v>
      </c>
    </row>
    <row r="284" spans="2:65" s="1" customFormat="1" ht="25.5" customHeight="1">
      <c r="B284" s="131"/>
      <c r="C284" s="167" t="s">
        <v>669</v>
      </c>
      <c r="D284" s="167" t="s">
        <v>304</v>
      </c>
      <c r="E284" s="168" t="s">
        <v>670</v>
      </c>
      <c r="F284" s="229" t="s">
        <v>671</v>
      </c>
      <c r="G284" s="229"/>
      <c r="H284" s="229"/>
      <c r="I284" s="229"/>
      <c r="J284" s="169" t="s">
        <v>202</v>
      </c>
      <c r="K284" s="170">
        <v>90</v>
      </c>
      <c r="L284" s="227">
        <v>0</v>
      </c>
      <c r="M284" s="227"/>
      <c r="N284" s="228">
        <f t="shared" si="95"/>
        <v>0</v>
      </c>
      <c r="O284" s="219"/>
      <c r="P284" s="219"/>
      <c r="Q284" s="219"/>
      <c r="R284" s="134"/>
      <c r="T284" s="164" t="s">
        <v>5</v>
      </c>
      <c r="U284" s="43" t="s">
        <v>43</v>
      </c>
      <c r="V284" s="35"/>
      <c r="W284" s="165">
        <f t="shared" si="96"/>
        <v>0</v>
      </c>
      <c r="X284" s="165">
        <v>2.2000000000000001E-4</v>
      </c>
      <c r="Y284" s="165">
        <f t="shared" si="97"/>
        <v>1.9800000000000002E-2</v>
      </c>
      <c r="Z284" s="165">
        <v>0</v>
      </c>
      <c r="AA284" s="166">
        <f t="shared" si="98"/>
        <v>0</v>
      </c>
      <c r="AR284" s="18" t="s">
        <v>287</v>
      </c>
      <c r="AT284" s="18" t="s">
        <v>304</v>
      </c>
      <c r="AU284" s="18" t="s">
        <v>104</v>
      </c>
      <c r="AY284" s="18" t="s">
        <v>160</v>
      </c>
      <c r="BE284" s="105">
        <f t="shared" si="99"/>
        <v>0</v>
      </c>
      <c r="BF284" s="105">
        <f t="shared" si="100"/>
        <v>0</v>
      </c>
      <c r="BG284" s="105">
        <f t="shared" si="101"/>
        <v>0</v>
      </c>
      <c r="BH284" s="105">
        <f t="shared" si="102"/>
        <v>0</v>
      </c>
      <c r="BI284" s="105">
        <f t="shared" si="103"/>
        <v>0</v>
      </c>
      <c r="BJ284" s="18" t="s">
        <v>11</v>
      </c>
      <c r="BK284" s="105">
        <f t="shared" si="104"/>
        <v>0</v>
      </c>
      <c r="BL284" s="18" t="s">
        <v>224</v>
      </c>
      <c r="BM284" s="18" t="s">
        <v>672</v>
      </c>
    </row>
    <row r="285" spans="2:65" s="1" customFormat="1" ht="16.5" customHeight="1">
      <c r="B285" s="131"/>
      <c r="C285" s="160" t="s">
        <v>673</v>
      </c>
      <c r="D285" s="160" t="s">
        <v>161</v>
      </c>
      <c r="E285" s="161" t="s">
        <v>674</v>
      </c>
      <c r="F285" s="218" t="s">
        <v>675</v>
      </c>
      <c r="G285" s="218"/>
      <c r="H285" s="218"/>
      <c r="I285" s="218"/>
      <c r="J285" s="162" t="s">
        <v>202</v>
      </c>
      <c r="K285" s="163">
        <v>88.2</v>
      </c>
      <c r="L285" s="226">
        <v>0</v>
      </c>
      <c r="M285" s="226"/>
      <c r="N285" s="219">
        <f t="shared" si="95"/>
        <v>0</v>
      </c>
      <c r="O285" s="219"/>
      <c r="P285" s="219"/>
      <c r="Q285" s="219"/>
      <c r="R285" s="134"/>
      <c r="T285" s="164" t="s">
        <v>5</v>
      </c>
      <c r="U285" s="43" t="s">
        <v>43</v>
      </c>
      <c r="V285" s="35"/>
      <c r="W285" s="165">
        <f t="shared" si="96"/>
        <v>0</v>
      </c>
      <c r="X285" s="165">
        <v>0</v>
      </c>
      <c r="Y285" s="165">
        <f t="shared" si="97"/>
        <v>0</v>
      </c>
      <c r="Z285" s="165">
        <v>0</v>
      </c>
      <c r="AA285" s="166">
        <f t="shared" si="98"/>
        <v>0</v>
      </c>
      <c r="AR285" s="18" t="s">
        <v>224</v>
      </c>
      <c r="AT285" s="18" t="s">
        <v>161</v>
      </c>
      <c r="AU285" s="18" t="s">
        <v>104</v>
      </c>
      <c r="AY285" s="18" t="s">
        <v>160</v>
      </c>
      <c r="BE285" s="105">
        <f t="shared" si="99"/>
        <v>0</v>
      </c>
      <c r="BF285" s="105">
        <f t="shared" si="100"/>
        <v>0</v>
      </c>
      <c r="BG285" s="105">
        <f t="shared" si="101"/>
        <v>0</v>
      </c>
      <c r="BH285" s="105">
        <f t="shared" si="102"/>
        <v>0</v>
      </c>
      <c r="BI285" s="105">
        <f t="shared" si="103"/>
        <v>0</v>
      </c>
      <c r="BJ285" s="18" t="s">
        <v>11</v>
      </c>
      <c r="BK285" s="105">
        <f t="shared" si="104"/>
        <v>0</v>
      </c>
      <c r="BL285" s="18" t="s">
        <v>224</v>
      </c>
      <c r="BM285" s="18" t="s">
        <v>676</v>
      </c>
    </row>
    <row r="286" spans="2:65" s="1" customFormat="1" ht="16.5" customHeight="1">
      <c r="B286" s="131"/>
      <c r="C286" s="167" t="s">
        <v>677</v>
      </c>
      <c r="D286" s="167" t="s">
        <v>304</v>
      </c>
      <c r="E286" s="168" t="s">
        <v>678</v>
      </c>
      <c r="F286" s="229" t="s">
        <v>679</v>
      </c>
      <c r="G286" s="229"/>
      <c r="H286" s="229"/>
      <c r="I286" s="229"/>
      <c r="J286" s="169" t="s">
        <v>202</v>
      </c>
      <c r="K286" s="170">
        <v>90</v>
      </c>
      <c r="L286" s="227">
        <v>0</v>
      </c>
      <c r="M286" s="227"/>
      <c r="N286" s="228">
        <f t="shared" si="95"/>
        <v>0</v>
      </c>
      <c r="O286" s="219"/>
      <c r="P286" s="219"/>
      <c r="Q286" s="219"/>
      <c r="R286" s="134"/>
      <c r="T286" s="164" t="s">
        <v>5</v>
      </c>
      <c r="U286" s="43" t="s">
        <v>43</v>
      </c>
      <c r="V286" s="35"/>
      <c r="W286" s="165">
        <f t="shared" si="96"/>
        <v>0</v>
      </c>
      <c r="X286" s="165">
        <v>5.0000000000000001E-4</v>
      </c>
      <c r="Y286" s="165">
        <f t="shared" si="97"/>
        <v>4.4999999999999998E-2</v>
      </c>
      <c r="Z286" s="165">
        <v>0</v>
      </c>
      <c r="AA286" s="166">
        <f t="shared" si="98"/>
        <v>0</v>
      </c>
      <c r="AR286" s="18" t="s">
        <v>287</v>
      </c>
      <c r="AT286" s="18" t="s">
        <v>304</v>
      </c>
      <c r="AU286" s="18" t="s">
        <v>104</v>
      </c>
      <c r="AY286" s="18" t="s">
        <v>160</v>
      </c>
      <c r="BE286" s="105">
        <f t="shared" si="99"/>
        <v>0</v>
      </c>
      <c r="BF286" s="105">
        <f t="shared" si="100"/>
        <v>0</v>
      </c>
      <c r="BG286" s="105">
        <f t="shared" si="101"/>
        <v>0</v>
      </c>
      <c r="BH286" s="105">
        <f t="shared" si="102"/>
        <v>0</v>
      </c>
      <c r="BI286" s="105">
        <f t="shared" si="103"/>
        <v>0</v>
      </c>
      <c r="BJ286" s="18" t="s">
        <v>11</v>
      </c>
      <c r="BK286" s="105">
        <f t="shared" si="104"/>
        <v>0</v>
      </c>
      <c r="BL286" s="18" t="s">
        <v>224</v>
      </c>
      <c r="BM286" s="18" t="s">
        <v>680</v>
      </c>
    </row>
    <row r="287" spans="2:65" s="1" customFormat="1" ht="25.5" customHeight="1">
      <c r="B287" s="131"/>
      <c r="C287" s="167" t="s">
        <v>681</v>
      </c>
      <c r="D287" s="167" t="s">
        <v>304</v>
      </c>
      <c r="E287" s="168" t="s">
        <v>682</v>
      </c>
      <c r="F287" s="229" t="s">
        <v>683</v>
      </c>
      <c r="G287" s="229"/>
      <c r="H287" s="229"/>
      <c r="I287" s="229"/>
      <c r="J287" s="169" t="s">
        <v>207</v>
      </c>
      <c r="K287" s="170">
        <v>2</v>
      </c>
      <c r="L287" s="227">
        <v>0</v>
      </c>
      <c r="M287" s="227"/>
      <c r="N287" s="228">
        <f t="shared" si="95"/>
        <v>0</v>
      </c>
      <c r="O287" s="219"/>
      <c r="P287" s="219"/>
      <c r="Q287" s="219"/>
      <c r="R287" s="134"/>
      <c r="T287" s="164" t="s">
        <v>5</v>
      </c>
      <c r="U287" s="43" t="s">
        <v>43</v>
      </c>
      <c r="V287" s="35"/>
      <c r="W287" s="165">
        <f t="shared" si="96"/>
        <v>0</v>
      </c>
      <c r="X287" s="165">
        <v>1.7000000000000001E-4</v>
      </c>
      <c r="Y287" s="165">
        <f t="shared" si="97"/>
        <v>3.4000000000000002E-4</v>
      </c>
      <c r="Z287" s="165">
        <v>0</v>
      </c>
      <c r="AA287" s="166">
        <f t="shared" si="98"/>
        <v>0</v>
      </c>
      <c r="AR287" s="18" t="s">
        <v>287</v>
      </c>
      <c r="AT287" s="18" t="s">
        <v>304</v>
      </c>
      <c r="AU287" s="18" t="s">
        <v>104</v>
      </c>
      <c r="AY287" s="18" t="s">
        <v>160</v>
      </c>
      <c r="BE287" s="105">
        <f t="shared" si="99"/>
        <v>0</v>
      </c>
      <c r="BF287" s="105">
        <f t="shared" si="100"/>
        <v>0</v>
      </c>
      <c r="BG287" s="105">
        <f t="shared" si="101"/>
        <v>0</v>
      </c>
      <c r="BH287" s="105">
        <f t="shared" si="102"/>
        <v>0</v>
      </c>
      <c r="BI287" s="105">
        <f t="shared" si="103"/>
        <v>0</v>
      </c>
      <c r="BJ287" s="18" t="s">
        <v>11</v>
      </c>
      <c r="BK287" s="105">
        <f t="shared" si="104"/>
        <v>0</v>
      </c>
      <c r="BL287" s="18" t="s">
        <v>224</v>
      </c>
      <c r="BM287" s="18" t="s">
        <v>684</v>
      </c>
    </row>
    <row r="288" spans="2:65" s="1" customFormat="1" ht="16.5" customHeight="1">
      <c r="B288" s="131"/>
      <c r="C288" s="167" t="s">
        <v>685</v>
      </c>
      <c r="D288" s="167" t="s">
        <v>304</v>
      </c>
      <c r="E288" s="168" t="s">
        <v>686</v>
      </c>
      <c r="F288" s="229" t="s">
        <v>687</v>
      </c>
      <c r="G288" s="229"/>
      <c r="H288" s="229"/>
      <c r="I288" s="229"/>
      <c r="J288" s="169" t="s">
        <v>207</v>
      </c>
      <c r="K288" s="170">
        <v>90</v>
      </c>
      <c r="L288" s="227">
        <v>0</v>
      </c>
      <c r="M288" s="227"/>
      <c r="N288" s="228">
        <f t="shared" si="95"/>
        <v>0</v>
      </c>
      <c r="O288" s="219"/>
      <c r="P288" s="219"/>
      <c r="Q288" s="219"/>
      <c r="R288" s="134"/>
      <c r="T288" s="164" t="s">
        <v>5</v>
      </c>
      <c r="U288" s="43" t="s">
        <v>43</v>
      </c>
      <c r="V288" s="35"/>
      <c r="W288" s="165">
        <f t="shared" si="96"/>
        <v>0</v>
      </c>
      <c r="X288" s="165">
        <v>5.0000000000000002E-5</v>
      </c>
      <c r="Y288" s="165">
        <f t="shared" si="97"/>
        <v>4.5000000000000005E-3</v>
      </c>
      <c r="Z288" s="165">
        <v>0</v>
      </c>
      <c r="AA288" s="166">
        <f t="shared" si="98"/>
        <v>0</v>
      </c>
      <c r="AR288" s="18" t="s">
        <v>287</v>
      </c>
      <c r="AT288" s="18" t="s">
        <v>304</v>
      </c>
      <c r="AU288" s="18" t="s">
        <v>104</v>
      </c>
      <c r="AY288" s="18" t="s">
        <v>160</v>
      </c>
      <c r="BE288" s="105">
        <f t="shared" si="99"/>
        <v>0</v>
      </c>
      <c r="BF288" s="105">
        <f t="shared" si="100"/>
        <v>0</v>
      </c>
      <c r="BG288" s="105">
        <f t="shared" si="101"/>
        <v>0</v>
      </c>
      <c r="BH288" s="105">
        <f t="shared" si="102"/>
        <v>0</v>
      </c>
      <c r="BI288" s="105">
        <f t="shared" si="103"/>
        <v>0</v>
      </c>
      <c r="BJ288" s="18" t="s">
        <v>11</v>
      </c>
      <c r="BK288" s="105">
        <f t="shared" si="104"/>
        <v>0</v>
      </c>
      <c r="BL288" s="18" t="s">
        <v>224</v>
      </c>
      <c r="BM288" s="18" t="s">
        <v>688</v>
      </c>
    </row>
    <row r="289" spans="2:65" s="1" customFormat="1" ht="25.5" customHeight="1">
      <c r="B289" s="131"/>
      <c r="C289" s="167" t="s">
        <v>689</v>
      </c>
      <c r="D289" s="167" t="s">
        <v>304</v>
      </c>
      <c r="E289" s="168" t="s">
        <v>690</v>
      </c>
      <c r="F289" s="229" t="s">
        <v>691</v>
      </c>
      <c r="G289" s="229"/>
      <c r="H289" s="229"/>
      <c r="I289" s="229"/>
      <c r="J289" s="169" t="s">
        <v>465</v>
      </c>
      <c r="K289" s="170">
        <v>1</v>
      </c>
      <c r="L289" s="227">
        <v>0</v>
      </c>
      <c r="M289" s="227"/>
      <c r="N289" s="228">
        <f t="shared" si="95"/>
        <v>0</v>
      </c>
      <c r="O289" s="219"/>
      <c r="P289" s="219"/>
      <c r="Q289" s="219"/>
      <c r="R289" s="134"/>
      <c r="T289" s="164" t="s">
        <v>5</v>
      </c>
      <c r="U289" s="43" t="s">
        <v>43</v>
      </c>
      <c r="V289" s="35"/>
      <c r="W289" s="165">
        <f t="shared" si="96"/>
        <v>0</v>
      </c>
      <c r="X289" s="165">
        <v>0</v>
      </c>
      <c r="Y289" s="165">
        <f t="shared" si="97"/>
        <v>0</v>
      </c>
      <c r="Z289" s="165">
        <v>0</v>
      </c>
      <c r="AA289" s="166">
        <f t="shared" si="98"/>
        <v>0</v>
      </c>
      <c r="AR289" s="18" t="s">
        <v>287</v>
      </c>
      <c r="AT289" s="18" t="s">
        <v>304</v>
      </c>
      <c r="AU289" s="18" t="s">
        <v>104</v>
      </c>
      <c r="AY289" s="18" t="s">
        <v>160</v>
      </c>
      <c r="BE289" s="105">
        <f t="shared" si="99"/>
        <v>0</v>
      </c>
      <c r="BF289" s="105">
        <f t="shared" si="100"/>
        <v>0</v>
      </c>
      <c r="BG289" s="105">
        <f t="shared" si="101"/>
        <v>0</v>
      </c>
      <c r="BH289" s="105">
        <f t="shared" si="102"/>
        <v>0</v>
      </c>
      <c r="BI289" s="105">
        <f t="shared" si="103"/>
        <v>0</v>
      </c>
      <c r="BJ289" s="18" t="s">
        <v>11</v>
      </c>
      <c r="BK289" s="105">
        <f t="shared" si="104"/>
        <v>0</v>
      </c>
      <c r="BL289" s="18" t="s">
        <v>224</v>
      </c>
      <c r="BM289" s="18" t="s">
        <v>692</v>
      </c>
    </row>
    <row r="290" spans="2:65" s="1" customFormat="1" ht="16.5" customHeight="1">
      <c r="B290" s="131"/>
      <c r="C290" s="160" t="s">
        <v>693</v>
      </c>
      <c r="D290" s="160" t="s">
        <v>161</v>
      </c>
      <c r="E290" s="161" t="s">
        <v>694</v>
      </c>
      <c r="F290" s="218" t="s">
        <v>695</v>
      </c>
      <c r="G290" s="218"/>
      <c r="H290" s="218"/>
      <c r="I290" s="218"/>
      <c r="J290" s="162" t="s">
        <v>207</v>
      </c>
      <c r="K290" s="163">
        <v>18</v>
      </c>
      <c r="L290" s="226">
        <v>0</v>
      </c>
      <c r="M290" s="226"/>
      <c r="N290" s="219">
        <f t="shared" si="95"/>
        <v>0</v>
      </c>
      <c r="O290" s="219"/>
      <c r="P290" s="219"/>
      <c r="Q290" s="219"/>
      <c r="R290" s="134"/>
      <c r="T290" s="164" t="s">
        <v>5</v>
      </c>
      <c r="U290" s="43" t="s">
        <v>43</v>
      </c>
      <c r="V290" s="35"/>
      <c r="W290" s="165">
        <f t="shared" si="96"/>
        <v>0</v>
      </c>
      <c r="X290" s="165">
        <v>0</v>
      </c>
      <c r="Y290" s="165">
        <f t="shared" si="97"/>
        <v>0</v>
      </c>
      <c r="Z290" s="165">
        <v>0</v>
      </c>
      <c r="AA290" s="166">
        <f t="shared" si="98"/>
        <v>0</v>
      </c>
      <c r="AR290" s="18" t="s">
        <v>224</v>
      </c>
      <c r="AT290" s="18" t="s">
        <v>161</v>
      </c>
      <c r="AU290" s="18" t="s">
        <v>104</v>
      </c>
      <c r="AY290" s="18" t="s">
        <v>160</v>
      </c>
      <c r="BE290" s="105">
        <f t="shared" si="99"/>
        <v>0</v>
      </c>
      <c r="BF290" s="105">
        <f t="shared" si="100"/>
        <v>0</v>
      </c>
      <c r="BG290" s="105">
        <f t="shared" si="101"/>
        <v>0</v>
      </c>
      <c r="BH290" s="105">
        <f t="shared" si="102"/>
        <v>0</v>
      </c>
      <c r="BI290" s="105">
        <f t="shared" si="103"/>
        <v>0</v>
      </c>
      <c r="BJ290" s="18" t="s">
        <v>11</v>
      </c>
      <c r="BK290" s="105">
        <f t="shared" si="104"/>
        <v>0</v>
      </c>
      <c r="BL290" s="18" t="s">
        <v>224</v>
      </c>
      <c r="BM290" s="18" t="s">
        <v>696</v>
      </c>
    </row>
    <row r="291" spans="2:65" s="1" customFormat="1" ht="16.5" customHeight="1">
      <c r="B291" s="131"/>
      <c r="C291" s="167" t="s">
        <v>697</v>
      </c>
      <c r="D291" s="167" t="s">
        <v>304</v>
      </c>
      <c r="E291" s="168" t="s">
        <v>698</v>
      </c>
      <c r="F291" s="229" t="s">
        <v>699</v>
      </c>
      <c r="G291" s="229"/>
      <c r="H291" s="229"/>
      <c r="I291" s="229"/>
      <c r="J291" s="169" t="s">
        <v>207</v>
      </c>
      <c r="K291" s="170">
        <v>18</v>
      </c>
      <c r="L291" s="227">
        <v>0</v>
      </c>
      <c r="M291" s="227"/>
      <c r="N291" s="228">
        <f t="shared" si="95"/>
        <v>0</v>
      </c>
      <c r="O291" s="219"/>
      <c r="P291" s="219"/>
      <c r="Q291" s="219"/>
      <c r="R291" s="134"/>
      <c r="T291" s="164" t="s">
        <v>5</v>
      </c>
      <c r="U291" s="43" t="s">
        <v>43</v>
      </c>
      <c r="V291" s="35"/>
      <c r="W291" s="165">
        <f t="shared" si="96"/>
        <v>0</v>
      </c>
      <c r="X291" s="165">
        <v>2.0000000000000002E-5</v>
      </c>
      <c r="Y291" s="165">
        <f t="shared" si="97"/>
        <v>3.6000000000000002E-4</v>
      </c>
      <c r="Z291" s="165">
        <v>0</v>
      </c>
      <c r="AA291" s="166">
        <f t="shared" si="98"/>
        <v>0</v>
      </c>
      <c r="AR291" s="18" t="s">
        <v>287</v>
      </c>
      <c r="AT291" s="18" t="s">
        <v>304</v>
      </c>
      <c r="AU291" s="18" t="s">
        <v>104</v>
      </c>
      <c r="AY291" s="18" t="s">
        <v>160</v>
      </c>
      <c r="BE291" s="105">
        <f t="shared" si="99"/>
        <v>0</v>
      </c>
      <c r="BF291" s="105">
        <f t="shared" si="100"/>
        <v>0</v>
      </c>
      <c r="BG291" s="105">
        <f t="shared" si="101"/>
        <v>0</v>
      </c>
      <c r="BH291" s="105">
        <f t="shared" si="102"/>
        <v>0</v>
      </c>
      <c r="BI291" s="105">
        <f t="shared" si="103"/>
        <v>0</v>
      </c>
      <c r="BJ291" s="18" t="s">
        <v>11</v>
      </c>
      <c r="BK291" s="105">
        <f t="shared" si="104"/>
        <v>0</v>
      </c>
      <c r="BL291" s="18" t="s">
        <v>224</v>
      </c>
      <c r="BM291" s="18" t="s">
        <v>700</v>
      </c>
    </row>
    <row r="292" spans="2:65" s="1" customFormat="1" ht="16.5" customHeight="1">
      <c r="B292" s="131"/>
      <c r="C292" s="160" t="s">
        <v>701</v>
      </c>
      <c r="D292" s="160" t="s">
        <v>161</v>
      </c>
      <c r="E292" s="161" t="s">
        <v>702</v>
      </c>
      <c r="F292" s="218" t="s">
        <v>703</v>
      </c>
      <c r="G292" s="218"/>
      <c r="H292" s="218"/>
      <c r="I292" s="218"/>
      <c r="J292" s="162" t="s">
        <v>207</v>
      </c>
      <c r="K292" s="163">
        <v>100</v>
      </c>
      <c r="L292" s="226">
        <v>0</v>
      </c>
      <c r="M292" s="226"/>
      <c r="N292" s="219">
        <f t="shared" si="95"/>
        <v>0</v>
      </c>
      <c r="O292" s="219"/>
      <c r="P292" s="219"/>
      <c r="Q292" s="219"/>
      <c r="R292" s="134"/>
      <c r="T292" s="164" t="s">
        <v>5</v>
      </c>
      <c r="U292" s="43" t="s">
        <v>43</v>
      </c>
      <c r="V292" s="35"/>
      <c r="W292" s="165">
        <f t="shared" si="96"/>
        <v>0</v>
      </c>
      <c r="X292" s="165">
        <v>0</v>
      </c>
      <c r="Y292" s="165">
        <f t="shared" si="97"/>
        <v>0</v>
      </c>
      <c r="Z292" s="165">
        <v>0</v>
      </c>
      <c r="AA292" s="166">
        <f t="shared" si="98"/>
        <v>0</v>
      </c>
      <c r="AR292" s="18" t="s">
        <v>224</v>
      </c>
      <c r="AT292" s="18" t="s">
        <v>161</v>
      </c>
      <c r="AU292" s="18" t="s">
        <v>104</v>
      </c>
      <c r="AY292" s="18" t="s">
        <v>160</v>
      </c>
      <c r="BE292" s="105">
        <f t="shared" si="99"/>
        <v>0</v>
      </c>
      <c r="BF292" s="105">
        <f t="shared" si="100"/>
        <v>0</v>
      </c>
      <c r="BG292" s="105">
        <f t="shared" si="101"/>
        <v>0</v>
      </c>
      <c r="BH292" s="105">
        <f t="shared" si="102"/>
        <v>0</v>
      </c>
      <c r="BI292" s="105">
        <f t="shared" si="103"/>
        <v>0</v>
      </c>
      <c r="BJ292" s="18" t="s">
        <v>11</v>
      </c>
      <c r="BK292" s="105">
        <f t="shared" si="104"/>
        <v>0</v>
      </c>
      <c r="BL292" s="18" t="s">
        <v>224</v>
      </c>
      <c r="BM292" s="18" t="s">
        <v>704</v>
      </c>
    </row>
    <row r="293" spans="2:65" s="1" customFormat="1" ht="16.5" customHeight="1">
      <c r="B293" s="131"/>
      <c r="C293" s="167" t="s">
        <v>705</v>
      </c>
      <c r="D293" s="167" t="s">
        <v>304</v>
      </c>
      <c r="E293" s="168" t="s">
        <v>706</v>
      </c>
      <c r="F293" s="229" t="s">
        <v>707</v>
      </c>
      <c r="G293" s="229"/>
      <c r="H293" s="229"/>
      <c r="I293" s="229"/>
      <c r="J293" s="169" t="s">
        <v>207</v>
      </c>
      <c r="K293" s="170">
        <v>100</v>
      </c>
      <c r="L293" s="227">
        <v>0</v>
      </c>
      <c r="M293" s="227"/>
      <c r="N293" s="228">
        <f t="shared" si="95"/>
        <v>0</v>
      </c>
      <c r="O293" s="219"/>
      <c r="P293" s="219"/>
      <c r="Q293" s="219"/>
      <c r="R293" s="134"/>
      <c r="T293" s="164" t="s">
        <v>5</v>
      </c>
      <c r="U293" s="43" t="s">
        <v>43</v>
      </c>
      <c r="V293" s="35"/>
      <c r="W293" s="165">
        <f t="shared" si="96"/>
        <v>0</v>
      </c>
      <c r="X293" s="165">
        <v>2.2000000000000001E-4</v>
      </c>
      <c r="Y293" s="165">
        <f t="shared" si="97"/>
        <v>2.2000000000000002E-2</v>
      </c>
      <c r="Z293" s="165">
        <v>0</v>
      </c>
      <c r="AA293" s="166">
        <f t="shared" si="98"/>
        <v>0</v>
      </c>
      <c r="AR293" s="18" t="s">
        <v>287</v>
      </c>
      <c r="AT293" s="18" t="s">
        <v>304</v>
      </c>
      <c r="AU293" s="18" t="s">
        <v>104</v>
      </c>
      <c r="AY293" s="18" t="s">
        <v>160</v>
      </c>
      <c r="BE293" s="105">
        <f t="shared" si="99"/>
        <v>0</v>
      </c>
      <c r="BF293" s="105">
        <f t="shared" si="100"/>
        <v>0</v>
      </c>
      <c r="BG293" s="105">
        <f t="shared" si="101"/>
        <v>0</v>
      </c>
      <c r="BH293" s="105">
        <f t="shared" si="102"/>
        <v>0</v>
      </c>
      <c r="BI293" s="105">
        <f t="shared" si="103"/>
        <v>0</v>
      </c>
      <c r="BJ293" s="18" t="s">
        <v>11</v>
      </c>
      <c r="BK293" s="105">
        <f t="shared" si="104"/>
        <v>0</v>
      </c>
      <c r="BL293" s="18" t="s">
        <v>224</v>
      </c>
      <c r="BM293" s="18" t="s">
        <v>708</v>
      </c>
    </row>
    <row r="294" spans="2:65" s="1" customFormat="1" ht="16.5" customHeight="1">
      <c r="B294" s="131"/>
      <c r="C294" s="160" t="s">
        <v>709</v>
      </c>
      <c r="D294" s="160" t="s">
        <v>161</v>
      </c>
      <c r="E294" s="161" t="s">
        <v>710</v>
      </c>
      <c r="F294" s="218" t="s">
        <v>711</v>
      </c>
      <c r="G294" s="218"/>
      <c r="H294" s="218"/>
      <c r="I294" s="218"/>
      <c r="J294" s="162" t="s">
        <v>207</v>
      </c>
      <c r="K294" s="163">
        <v>10</v>
      </c>
      <c r="L294" s="226">
        <v>0</v>
      </c>
      <c r="M294" s="226"/>
      <c r="N294" s="219">
        <f t="shared" si="95"/>
        <v>0</v>
      </c>
      <c r="O294" s="219"/>
      <c r="P294" s="219"/>
      <c r="Q294" s="219"/>
      <c r="R294" s="134"/>
      <c r="T294" s="164" t="s">
        <v>5</v>
      </c>
      <c r="U294" s="43" t="s">
        <v>43</v>
      </c>
      <c r="V294" s="35"/>
      <c r="W294" s="165">
        <f t="shared" si="96"/>
        <v>0</v>
      </c>
      <c r="X294" s="165">
        <v>0</v>
      </c>
      <c r="Y294" s="165">
        <f t="shared" si="97"/>
        <v>0</v>
      </c>
      <c r="Z294" s="165">
        <v>0</v>
      </c>
      <c r="AA294" s="166">
        <f t="shared" si="98"/>
        <v>0</v>
      </c>
      <c r="AR294" s="18" t="s">
        <v>224</v>
      </c>
      <c r="AT294" s="18" t="s">
        <v>161</v>
      </c>
      <c r="AU294" s="18" t="s">
        <v>104</v>
      </c>
      <c r="AY294" s="18" t="s">
        <v>160</v>
      </c>
      <c r="BE294" s="105">
        <f t="shared" si="99"/>
        <v>0</v>
      </c>
      <c r="BF294" s="105">
        <f t="shared" si="100"/>
        <v>0</v>
      </c>
      <c r="BG294" s="105">
        <f t="shared" si="101"/>
        <v>0</v>
      </c>
      <c r="BH294" s="105">
        <f t="shared" si="102"/>
        <v>0</v>
      </c>
      <c r="BI294" s="105">
        <f t="shared" si="103"/>
        <v>0</v>
      </c>
      <c r="BJ294" s="18" t="s">
        <v>11</v>
      </c>
      <c r="BK294" s="105">
        <f t="shared" si="104"/>
        <v>0</v>
      </c>
      <c r="BL294" s="18" t="s">
        <v>224</v>
      </c>
      <c r="BM294" s="18" t="s">
        <v>712</v>
      </c>
    </row>
    <row r="295" spans="2:65" s="1" customFormat="1" ht="25.5" customHeight="1">
      <c r="B295" s="131"/>
      <c r="C295" s="160" t="s">
        <v>713</v>
      </c>
      <c r="D295" s="160" t="s">
        <v>161</v>
      </c>
      <c r="E295" s="161" t="s">
        <v>714</v>
      </c>
      <c r="F295" s="218" t="s">
        <v>715</v>
      </c>
      <c r="G295" s="218"/>
      <c r="H295" s="218"/>
      <c r="I295" s="218"/>
      <c r="J295" s="162" t="s">
        <v>207</v>
      </c>
      <c r="K295" s="163">
        <v>10</v>
      </c>
      <c r="L295" s="226">
        <v>0</v>
      </c>
      <c r="M295" s="226"/>
      <c r="N295" s="219">
        <f t="shared" si="95"/>
        <v>0</v>
      </c>
      <c r="O295" s="219"/>
      <c r="P295" s="219"/>
      <c r="Q295" s="219"/>
      <c r="R295" s="134"/>
      <c r="T295" s="164" t="s">
        <v>5</v>
      </c>
      <c r="U295" s="43" t="s">
        <v>43</v>
      </c>
      <c r="V295" s="35"/>
      <c r="W295" s="165">
        <f t="shared" si="96"/>
        <v>0</v>
      </c>
      <c r="X295" s="165">
        <v>0</v>
      </c>
      <c r="Y295" s="165">
        <f t="shared" si="97"/>
        <v>0</v>
      </c>
      <c r="Z295" s="165">
        <v>0</v>
      </c>
      <c r="AA295" s="166">
        <f t="shared" si="98"/>
        <v>0</v>
      </c>
      <c r="AR295" s="18" t="s">
        <v>224</v>
      </c>
      <c r="AT295" s="18" t="s">
        <v>161</v>
      </c>
      <c r="AU295" s="18" t="s">
        <v>104</v>
      </c>
      <c r="AY295" s="18" t="s">
        <v>160</v>
      </c>
      <c r="BE295" s="105">
        <f t="shared" si="99"/>
        <v>0</v>
      </c>
      <c r="BF295" s="105">
        <f t="shared" si="100"/>
        <v>0</v>
      </c>
      <c r="BG295" s="105">
        <f t="shared" si="101"/>
        <v>0</v>
      </c>
      <c r="BH295" s="105">
        <f t="shared" si="102"/>
        <v>0</v>
      </c>
      <c r="BI295" s="105">
        <f t="shared" si="103"/>
        <v>0</v>
      </c>
      <c r="BJ295" s="18" t="s">
        <v>11</v>
      </c>
      <c r="BK295" s="105">
        <f t="shared" si="104"/>
        <v>0</v>
      </c>
      <c r="BL295" s="18" t="s">
        <v>224</v>
      </c>
      <c r="BM295" s="18" t="s">
        <v>716</v>
      </c>
    </row>
    <row r="296" spans="2:65" s="1" customFormat="1" ht="16.5" customHeight="1">
      <c r="B296" s="131"/>
      <c r="C296" s="167" t="s">
        <v>717</v>
      </c>
      <c r="D296" s="167" t="s">
        <v>304</v>
      </c>
      <c r="E296" s="168" t="s">
        <v>718</v>
      </c>
      <c r="F296" s="229" t="s">
        <v>719</v>
      </c>
      <c r="G296" s="229"/>
      <c r="H296" s="229"/>
      <c r="I296" s="229"/>
      <c r="J296" s="169" t="s">
        <v>207</v>
      </c>
      <c r="K296" s="170">
        <v>10</v>
      </c>
      <c r="L296" s="227">
        <v>0</v>
      </c>
      <c r="M296" s="227"/>
      <c r="N296" s="228">
        <f t="shared" si="95"/>
        <v>0</v>
      </c>
      <c r="O296" s="219"/>
      <c r="P296" s="219"/>
      <c r="Q296" s="219"/>
      <c r="R296" s="134"/>
      <c r="T296" s="164" t="s">
        <v>5</v>
      </c>
      <c r="U296" s="43" t="s">
        <v>43</v>
      </c>
      <c r="V296" s="35"/>
      <c r="W296" s="165">
        <f t="shared" si="96"/>
        <v>0</v>
      </c>
      <c r="X296" s="165">
        <v>1.1E-4</v>
      </c>
      <c r="Y296" s="165">
        <f t="shared" si="97"/>
        <v>1.1000000000000001E-3</v>
      </c>
      <c r="Z296" s="165">
        <v>0</v>
      </c>
      <c r="AA296" s="166">
        <f t="shared" si="98"/>
        <v>0</v>
      </c>
      <c r="AR296" s="18" t="s">
        <v>287</v>
      </c>
      <c r="AT296" s="18" t="s">
        <v>304</v>
      </c>
      <c r="AU296" s="18" t="s">
        <v>104</v>
      </c>
      <c r="AY296" s="18" t="s">
        <v>160</v>
      </c>
      <c r="BE296" s="105">
        <f t="shared" si="99"/>
        <v>0</v>
      </c>
      <c r="BF296" s="105">
        <f t="shared" si="100"/>
        <v>0</v>
      </c>
      <c r="BG296" s="105">
        <f t="shared" si="101"/>
        <v>0</v>
      </c>
      <c r="BH296" s="105">
        <f t="shared" si="102"/>
        <v>0</v>
      </c>
      <c r="BI296" s="105">
        <f t="shared" si="103"/>
        <v>0</v>
      </c>
      <c r="BJ296" s="18" t="s">
        <v>11</v>
      </c>
      <c r="BK296" s="105">
        <f t="shared" si="104"/>
        <v>0</v>
      </c>
      <c r="BL296" s="18" t="s">
        <v>224</v>
      </c>
      <c r="BM296" s="18" t="s">
        <v>720</v>
      </c>
    </row>
    <row r="297" spans="2:65" s="1" customFormat="1" ht="16.5" customHeight="1">
      <c r="B297" s="131"/>
      <c r="C297" s="160" t="s">
        <v>721</v>
      </c>
      <c r="D297" s="160" t="s">
        <v>161</v>
      </c>
      <c r="E297" s="161" t="s">
        <v>722</v>
      </c>
      <c r="F297" s="218" t="s">
        <v>723</v>
      </c>
      <c r="G297" s="218"/>
      <c r="H297" s="218"/>
      <c r="I297" s="218"/>
      <c r="J297" s="162" t="s">
        <v>202</v>
      </c>
      <c r="K297" s="163">
        <v>172.2</v>
      </c>
      <c r="L297" s="226">
        <v>0</v>
      </c>
      <c r="M297" s="226"/>
      <c r="N297" s="219">
        <f t="shared" si="95"/>
        <v>0</v>
      </c>
      <c r="O297" s="219"/>
      <c r="P297" s="219"/>
      <c r="Q297" s="219"/>
      <c r="R297" s="134"/>
      <c r="T297" s="164" t="s">
        <v>5</v>
      </c>
      <c r="U297" s="43" t="s">
        <v>43</v>
      </c>
      <c r="V297" s="35"/>
      <c r="W297" s="165">
        <f t="shared" si="96"/>
        <v>0</v>
      </c>
      <c r="X297" s="165">
        <v>0</v>
      </c>
      <c r="Y297" s="165">
        <f t="shared" si="97"/>
        <v>0</v>
      </c>
      <c r="Z297" s="165">
        <v>0</v>
      </c>
      <c r="AA297" s="166">
        <f t="shared" si="98"/>
        <v>0</v>
      </c>
      <c r="AR297" s="18" t="s">
        <v>224</v>
      </c>
      <c r="AT297" s="18" t="s">
        <v>161</v>
      </c>
      <c r="AU297" s="18" t="s">
        <v>104</v>
      </c>
      <c r="AY297" s="18" t="s">
        <v>160</v>
      </c>
      <c r="BE297" s="105">
        <f t="shared" si="99"/>
        <v>0</v>
      </c>
      <c r="BF297" s="105">
        <f t="shared" si="100"/>
        <v>0</v>
      </c>
      <c r="BG297" s="105">
        <f t="shared" si="101"/>
        <v>0</v>
      </c>
      <c r="BH297" s="105">
        <f t="shared" si="102"/>
        <v>0</v>
      </c>
      <c r="BI297" s="105">
        <f t="shared" si="103"/>
        <v>0</v>
      </c>
      <c r="BJ297" s="18" t="s">
        <v>11</v>
      </c>
      <c r="BK297" s="105">
        <f t="shared" si="104"/>
        <v>0</v>
      </c>
      <c r="BL297" s="18" t="s">
        <v>224</v>
      </c>
      <c r="BM297" s="18" t="s">
        <v>724</v>
      </c>
    </row>
    <row r="298" spans="2:65" s="1" customFormat="1" ht="16.5" customHeight="1">
      <c r="B298" s="131"/>
      <c r="C298" s="167" t="s">
        <v>725</v>
      </c>
      <c r="D298" s="167" t="s">
        <v>304</v>
      </c>
      <c r="E298" s="168" t="s">
        <v>726</v>
      </c>
      <c r="F298" s="229" t="s">
        <v>727</v>
      </c>
      <c r="G298" s="229"/>
      <c r="H298" s="229"/>
      <c r="I298" s="229"/>
      <c r="J298" s="169" t="s">
        <v>202</v>
      </c>
      <c r="K298" s="170">
        <v>174</v>
      </c>
      <c r="L298" s="227">
        <v>0</v>
      </c>
      <c r="M298" s="227"/>
      <c r="N298" s="228">
        <f t="shared" si="95"/>
        <v>0</v>
      </c>
      <c r="O298" s="219"/>
      <c r="P298" s="219"/>
      <c r="Q298" s="219"/>
      <c r="R298" s="134"/>
      <c r="T298" s="164" t="s">
        <v>5</v>
      </c>
      <c r="U298" s="43" t="s">
        <v>43</v>
      </c>
      <c r="V298" s="35"/>
      <c r="W298" s="165">
        <f t="shared" si="96"/>
        <v>0</v>
      </c>
      <c r="X298" s="165">
        <v>6.7000000000000002E-4</v>
      </c>
      <c r="Y298" s="165">
        <f t="shared" si="97"/>
        <v>0.11658</v>
      </c>
      <c r="Z298" s="165">
        <v>0</v>
      </c>
      <c r="AA298" s="166">
        <f t="shared" si="98"/>
        <v>0</v>
      </c>
      <c r="AR298" s="18" t="s">
        <v>287</v>
      </c>
      <c r="AT298" s="18" t="s">
        <v>304</v>
      </c>
      <c r="AU298" s="18" t="s">
        <v>104</v>
      </c>
      <c r="AY298" s="18" t="s">
        <v>160</v>
      </c>
      <c r="BE298" s="105">
        <f t="shared" si="99"/>
        <v>0</v>
      </c>
      <c r="BF298" s="105">
        <f t="shared" si="100"/>
        <v>0</v>
      </c>
      <c r="BG298" s="105">
        <f t="shared" si="101"/>
        <v>0</v>
      </c>
      <c r="BH298" s="105">
        <f t="shared" si="102"/>
        <v>0</v>
      </c>
      <c r="BI298" s="105">
        <f t="shared" si="103"/>
        <v>0</v>
      </c>
      <c r="BJ298" s="18" t="s">
        <v>11</v>
      </c>
      <c r="BK298" s="105">
        <f t="shared" si="104"/>
        <v>0</v>
      </c>
      <c r="BL298" s="18" t="s">
        <v>224</v>
      </c>
      <c r="BM298" s="18" t="s">
        <v>728</v>
      </c>
    </row>
    <row r="299" spans="2:65" s="1" customFormat="1" ht="16.5" customHeight="1">
      <c r="B299" s="131"/>
      <c r="C299" s="160" t="s">
        <v>729</v>
      </c>
      <c r="D299" s="160" t="s">
        <v>161</v>
      </c>
      <c r="E299" s="161" t="s">
        <v>730</v>
      </c>
      <c r="F299" s="218" t="s">
        <v>731</v>
      </c>
      <c r="G299" s="218"/>
      <c r="H299" s="218"/>
      <c r="I299" s="218"/>
      <c r="J299" s="162" t="s">
        <v>207</v>
      </c>
      <c r="K299" s="163">
        <v>90</v>
      </c>
      <c r="L299" s="226">
        <v>0</v>
      </c>
      <c r="M299" s="226"/>
      <c r="N299" s="219">
        <f t="shared" si="95"/>
        <v>0</v>
      </c>
      <c r="O299" s="219"/>
      <c r="P299" s="219"/>
      <c r="Q299" s="219"/>
      <c r="R299" s="134"/>
      <c r="T299" s="164" t="s">
        <v>5</v>
      </c>
      <c r="U299" s="43" t="s">
        <v>43</v>
      </c>
      <c r="V299" s="35"/>
      <c r="W299" s="165">
        <f t="shared" si="96"/>
        <v>0</v>
      </c>
      <c r="X299" s="165">
        <v>0</v>
      </c>
      <c r="Y299" s="165">
        <f t="shared" si="97"/>
        <v>0</v>
      </c>
      <c r="Z299" s="165">
        <v>0</v>
      </c>
      <c r="AA299" s="166">
        <f t="shared" si="98"/>
        <v>0</v>
      </c>
      <c r="AR299" s="18" t="s">
        <v>224</v>
      </c>
      <c r="AT299" s="18" t="s">
        <v>161</v>
      </c>
      <c r="AU299" s="18" t="s">
        <v>104</v>
      </c>
      <c r="AY299" s="18" t="s">
        <v>160</v>
      </c>
      <c r="BE299" s="105">
        <f t="shared" si="99"/>
        <v>0</v>
      </c>
      <c r="BF299" s="105">
        <f t="shared" si="100"/>
        <v>0</v>
      </c>
      <c r="BG299" s="105">
        <f t="shared" si="101"/>
        <v>0</v>
      </c>
      <c r="BH299" s="105">
        <f t="shared" si="102"/>
        <v>0</v>
      </c>
      <c r="BI299" s="105">
        <f t="shared" si="103"/>
        <v>0</v>
      </c>
      <c r="BJ299" s="18" t="s">
        <v>11</v>
      </c>
      <c r="BK299" s="105">
        <f t="shared" si="104"/>
        <v>0</v>
      </c>
      <c r="BL299" s="18" t="s">
        <v>224</v>
      </c>
      <c r="BM299" s="18" t="s">
        <v>732</v>
      </c>
    </row>
    <row r="300" spans="2:65" s="1" customFormat="1" ht="16.5" customHeight="1">
      <c r="B300" s="131"/>
      <c r="C300" s="167" t="s">
        <v>733</v>
      </c>
      <c r="D300" s="167" t="s">
        <v>304</v>
      </c>
      <c r="E300" s="168" t="s">
        <v>734</v>
      </c>
      <c r="F300" s="229" t="s">
        <v>735</v>
      </c>
      <c r="G300" s="229"/>
      <c r="H300" s="229"/>
      <c r="I300" s="229"/>
      <c r="J300" s="169" t="s">
        <v>207</v>
      </c>
      <c r="K300" s="170">
        <v>90</v>
      </c>
      <c r="L300" s="227">
        <v>0</v>
      </c>
      <c r="M300" s="227"/>
      <c r="N300" s="228">
        <f t="shared" si="95"/>
        <v>0</v>
      </c>
      <c r="O300" s="219"/>
      <c r="P300" s="219"/>
      <c r="Q300" s="219"/>
      <c r="R300" s="134"/>
      <c r="T300" s="164" t="s">
        <v>5</v>
      </c>
      <c r="U300" s="43" t="s">
        <v>43</v>
      </c>
      <c r="V300" s="35"/>
      <c r="W300" s="165">
        <f t="shared" si="96"/>
        <v>0</v>
      </c>
      <c r="X300" s="165">
        <v>1.8000000000000001E-4</v>
      </c>
      <c r="Y300" s="165">
        <f t="shared" si="97"/>
        <v>1.6200000000000003E-2</v>
      </c>
      <c r="Z300" s="165">
        <v>0</v>
      </c>
      <c r="AA300" s="166">
        <f t="shared" si="98"/>
        <v>0</v>
      </c>
      <c r="AR300" s="18" t="s">
        <v>287</v>
      </c>
      <c r="AT300" s="18" t="s">
        <v>304</v>
      </c>
      <c r="AU300" s="18" t="s">
        <v>104</v>
      </c>
      <c r="AY300" s="18" t="s">
        <v>160</v>
      </c>
      <c r="BE300" s="105">
        <f t="shared" si="99"/>
        <v>0</v>
      </c>
      <c r="BF300" s="105">
        <f t="shared" si="100"/>
        <v>0</v>
      </c>
      <c r="BG300" s="105">
        <f t="shared" si="101"/>
        <v>0</v>
      </c>
      <c r="BH300" s="105">
        <f t="shared" si="102"/>
        <v>0</v>
      </c>
      <c r="BI300" s="105">
        <f t="shared" si="103"/>
        <v>0</v>
      </c>
      <c r="BJ300" s="18" t="s">
        <v>11</v>
      </c>
      <c r="BK300" s="105">
        <f t="shared" si="104"/>
        <v>0</v>
      </c>
      <c r="BL300" s="18" t="s">
        <v>224</v>
      </c>
      <c r="BM300" s="18" t="s">
        <v>736</v>
      </c>
    </row>
    <row r="301" spans="2:65" s="1" customFormat="1" ht="25.5" customHeight="1">
      <c r="B301" s="131"/>
      <c r="C301" s="160" t="s">
        <v>737</v>
      </c>
      <c r="D301" s="160" t="s">
        <v>161</v>
      </c>
      <c r="E301" s="161" t="s">
        <v>738</v>
      </c>
      <c r="F301" s="218" t="s">
        <v>739</v>
      </c>
      <c r="G301" s="218"/>
      <c r="H301" s="218"/>
      <c r="I301" s="218"/>
      <c r="J301" s="162" t="s">
        <v>207</v>
      </c>
      <c r="K301" s="163">
        <v>10</v>
      </c>
      <c r="L301" s="226">
        <v>0</v>
      </c>
      <c r="M301" s="226"/>
      <c r="N301" s="219">
        <f t="shared" si="95"/>
        <v>0</v>
      </c>
      <c r="O301" s="219"/>
      <c r="P301" s="219"/>
      <c r="Q301" s="219"/>
      <c r="R301" s="134"/>
      <c r="T301" s="164" t="s">
        <v>5</v>
      </c>
      <c r="U301" s="43" t="s">
        <v>43</v>
      </c>
      <c r="V301" s="35"/>
      <c r="W301" s="165">
        <f t="shared" si="96"/>
        <v>0</v>
      </c>
      <c r="X301" s="165">
        <v>0</v>
      </c>
      <c r="Y301" s="165">
        <f t="shared" si="97"/>
        <v>0</v>
      </c>
      <c r="Z301" s="165">
        <v>0</v>
      </c>
      <c r="AA301" s="166">
        <f t="shared" si="98"/>
        <v>0</v>
      </c>
      <c r="AR301" s="18" t="s">
        <v>224</v>
      </c>
      <c r="AT301" s="18" t="s">
        <v>161</v>
      </c>
      <c r="AU301" s="18" t="s">
        <v>104</v>
      </c>
      <c r="AY301" s="18" t="s">
        <v>160</v>
      </c>
      <c r="BE301" s="105">
        <f t="shared" si="99"/>
        <v>0</v>
      </c>
      <c r="BF301" s="105">
        <f t="shared" si="100"/>
        <v>0</v>
      </c>
      <c r="BG301" s="105">
        <f t="shared" si="101"/>
        <v>0</v>
      </c>
      <c r="BH301" s="105">
        <f t="shared" si="102"/>
        <v>0</v>
      </c>
      <c r="BI301" s="105">
        <f t="shared" si="103"/>
        <v>0</v>
      </c>
      <c r="BJ301" s="18" t="s">
        <v>11</v>
      </c>
      <c r="BK301" s="105">
        <f t="shared" si="104"/>
        <v>0</v>
      </c>
      <c r="BL301" s="18" t="s">
        <v>224</v>
      </c>
      <c r="BM301" s="18" t="s">
        <v>740</v>
      </c>
    </row>
    <row r="302" spans="2:65" s="1" customFormat="1" ht="16.5" customHeight="1">
      <c r="B302" s="131"/>
      <c r="C302" s="167" t="s">
        <v>741</v>
      </c>
      <c r="D302" s="167" t="s">
        <v>304</v>
      </c>
      <c r="E302" s="168" t="s">
        <v>742</v>
      </c>
      <c r="F302" s="229" t="s">
        <v>743</v>
      </c>
      <c r="G302" s="229"/>
      <c r="H302" s="229"/>
      <c r="I302" s="229"/>
      <c r="J302" s="169" t="s">
        <v>207</v>
      </c>
      <c r="K302" s="170">
        <v>20</v>
      </c>
      <c r="L302" s="227">
        <v>0</v>
      </c>
      <c r="M302" s="227"/>
      <c r="N302" s="228">
        <f t="shared" si="95"/>
        <v>0</v>
      </c>
      <c r="O302" s="219"/>
      <c r="P302" s="219"/>
      <c r="Q302" s="219"/>
      <c r="R302" s="134"/>
      <c r="T302" s="164" t="s">
        <v>5</v>
      </c>
      <c r="U302" s="43" t="s">
        <v>43</v>
      </c>
      <c r="V302" s="35"/>
      <c r="W302" s="165">
        <f t="shared" si="96"/>
        <v>0</v>
      </c>
      <c r="X302" s="165">
        <v>1.7000000000000001E-4</v>
      </c>
      <c r="Y302" s="165">
        <f t="shared" si="97"/>
        <v>3.4000000000000002E-3</v>
      </c>
      <c r="Z302" s="165">
        <v>0</v>
      </c>
      <c r="AA302" s="166">
        <f t="shared" si="98"/>
        <v>0</v>
      </c>
      <c r="AR302" s="18" t="s">
        <v>287</v>
      </c>
      <c r="AT302" s="18" t="s">
        <v>304</v>
      </c>
      <c r="AU302" s="18" t="s">
        <v>104</v>
      </c>
      <c r="AY302" s="18" t="s">
        <v>160</v>
      </c>
      <c r="BE302" s="105">
        <f t="shared" si="99"/>
        <v>0</v>
      </c>
      <c r="BF302" s="105">
        <f t="shared" si="100"/>
        <v>0</v>
      </c>
      <c r="BG302" s="105">
        <f t="shared" si="101"/>
        <v>0</v>
      </c>
      <c r="BH302" s="105">
        <f t="shared" si="102"/>
        <v>0</v>
      </c>
      <c r="BI302" s="105">
        <f t="shared" si="103"/>
        <v>0</v>
      </c>
      <c r="BJ302" s="18" t="s">
        <v>11</v>
      </c>
      <c r="BK302" s="105">
        <f t="shared" si="104"/>
        <v>0</v>
      </c>
      <c r="BL302" s="18" t="s">
        <v>224</v>
      </c>
      <c r="BM302" s="18" t="s">
        <v>744</v>
      </c>
    </row>
    <row r="303" spans="2:65" s="1" customFormat="1" ht="16.5" customHeight="1">
      <c r="B303" s="131"/>
      <c r="C303" s="160" t="s">
        <v>745</v>
      </c>
      <c r="D303" s="160" t="s">
        <v>161</v>
      </c>
      <c r="E303" s="161" t="s">
        <v>746</v>
      </c>
      <c r="F303" s="218" t="s">
        <v>747</v>
      </c>
      <c r="G303" s="218"/>
      <c r="H303" s="218"/>
      <c r="I303" s="218"/>
      <c r="J303" s="162" t="s">
        <v>207</v>
      </c>
      <c r="K303" s="163">
        <v>15</v>
      </c>
      <c r="L303" s="226">
        <v>0</v>
      </c>
      <c r="M303" s="226"/>
      <c r="N303" s="219">
        <f t="shared" si="95"/>
        <v>0</v>
      </c>
      <c r="O303" s="219"/>
      <c r="P303" s="219"/>
      <c r="Q303" s="219"/>
      <c r="R303" s="134"/>
      <c r="T303" s="164" t="s">
        <v>5</v>
      </c>
      <c r="U303" s="43" t="s">
        <v>43</v>
      </c>
      <c r="V303" s="35"/>
      <c r="W303" s="165">
        <f t="shared" si="96"/>
        <v>0</v>
      </c>
      <c r="X303" s="165">
        <v>0</v>
      </c>
      <c r="Y303" s="165">
        <f t="shared" si="97"/>
        <v>0</v>
      </c>
      <c r="Z303" s="165">
        <v>0</v>
      </c>
      <c r="AA303" s="166">
        <f t="shared" si="98"/>
        <v>0</v>
      </c>
      <c r="AR303" s="18" t="s">
        <v>224</v>
      </c>
      <c r="AT303" s="18" t="s">
        <v>161</v>
      </c>
      <c r="AU303" s="18" t="s">
        <v>104</v>
      </c>
      <c r="AY303" s="18" t="s">
        <v>160</v>
      </c>
      <c r="BE303" s="105">
        <f t="shared" si="99"/>
        <v>0</v>
      </c>
      <c r="BF303" s="105">
        <f t="shared" si="100"/>
        <v>0</v>
      </c>
      <c r="BG303" s="105">
        <f t="shared" si="101"/>
        <v>0</v>
      </c>
      <c r="BH303" s="105">
        <f t="shared" si="102"/>
        <v>0</v>
      </c>
      <c r="BI303" s="105">
        <f t="shared" si="103"/>
        <v>0</v>
      </c>
      <c r="BJ303" s="18" t="s">
        <v>11</v>
      </c>
      <c r="BK303" s="105">
        <f t="shared" si="104"/>
        <v>0</v>
      </c>
      <c r="BL303" s="18" t="s">
        <v>224</v>
      </c>
      <c r="BM303" s="18" t="s">
        <v>748</v>
      </c>
    </row>
    <row r="304" spans="2:65" s="1" customFormat="1" ht="25.5" customHeight="1">
      <c r="B304" s="131"/>
      <c r="C304" s="167" t="s">
        <v>749</v>
      </c>
      <c r="D304" s="167" t="s">
        <v>304</v>
      </c>
      <c r="E304" s="168" t="s">
        <v>750</v>
      </c>
      <c r="F304" s="229" t="s">
        <v>751</v>
      </c>
      <c r="G304" s="229"/>
      <c r="H304" s="229"/>
      <c r="I304" s="229"/>
      <c r="J304" s="169" t="s">
        <v>207</v>
      </c>
      <c r="K304" s="170">
        <v>15</v>
      </c>
      <c r="L304" s="227">
        <v>0</v>
      </c>
      <c r="M304" s="227"/>
      <c r="N304" s="228">
        <f t="shared" si="95"/>
        <v>0</v>
      </c>
      <c r="O304" s="219"/>
      <c r="P304" s="219"/>
      <c r="Q304" s="219"/>
      <c r="R304" s="134"/>
      <c r="T304" s="164" t="s">
        <v>5</v>
      </c>
      <c r="U304" s="43" t="s">
        <v>43</v>
      </c>
      <c r="V304" s="35"/>
      <c r="W304" s="165">
        <f t="shared" si="96"/>
        <v>0</v>
      </c>
      <c r="X304" s="165">
        <v>8.0000000000000004E-4</v>
      </c>
      <c r="Y304" s="165">
        <f t="shared" si="97"/>
        <v>1.2E-2</v>
      </c>
      <c r="Z304" s="165">
        <v>0</v>
      </c>
      <c r="AA304" s="166">
        <f t="shared" si="98"/>
        <v>0</v>
      </c>
      <c r="AR304" s="18" t="s">
        <v>287</v>
      </c>
      <c r="AT304" s="18" t="s">
        <v>304</v>
      </c>
      <c r="AU304" s="18" t="s">
        <v>104</v>
      </c>
      <c r="AY304" s="18" t="s">
        <v>160</v>
      </c>
      <c r="BE304" s="105">
        <f t="shared" si="99"/>
        <v>0</v>
      </c>
      <c r="BF304" s="105">
        <f t="shared" si="100"/>
        <v>0</v>
      </c>
      <c r="BG304" s="105">
        <f t="shared" si="101"/>
        <v>0</v>
      </c>
      <c r="BH304" s="105">
        <f t="shared" si="102"/>
        <v>0</v>
      </c>
      <c r="BI304" s="105">
        <f t="shared" si="103"/>
        <v>0</v>
      </c>
      <c r="BJ304" s="18" t="s">
        <v>11</v>
      </c>
      <c r="BK304" s="105">
        <f t="shared" si="104"/>
        <v>0</v>
      </c>
      <c r="BL304" s="18" t="s">
        <v>224</v>
      </c>
      <c r="BM304" s="18" t="s">
        <v>752</v>
      </c>
    </row>
    <row r="305" spans="2:65" s="1" customFormat="1" ht="16.5" customHeight="1">
      <c r="B305" s="131"/>
      <c r="C305" s="160" t="s">
        <v>753</v>
      </c>
      <c r="D305" s="160" t="s">
        <v>161</v>
      </c>
      <c r="E305" s="161" t="s">
        <v>754</v>
      </c>
      <c r="F305" s="218" t="s">
        <v>755</v>
      </c>
      <c r="G305" s="218"/>
      <c r="H305" s="218"/>
      <c r="I305" s="218"/>
      <c r="J305" s="162" t="s">
        <v>164</v>
      </c>
      <c r="K305" s="163">
        <v>88.2</v>
      </c>
      <c r="L305" s="226">
        <v>0</v>
      </c>
      <c r="M305" s="226"/>
      <c r="N305" s="219">
        <f t="shared" si="95"/>
        <v>0</v>
      </c>
      <c r="O305" s="219"/>
      <c r="P305" s="219"/>
      <c r="Q305" s="219"/>
      <c r="R305" s="134"/>
      <c r="T305" s="164" t="s">
        <v>5</v>
      </c>
      <c r="U305" s="43" t="s">
        <v>43</v>
      </c>
      <c r="V305" s="35"/>
      <c r="W305" s="165">
        <f t="shared" si="96"/>
        <v>0</v>
      </c>
      <c r="X305" s="165">
        <v>0</v>
      </c>
      <c r="Y305" s="165">
        <f t="shared" si="97"/>
        <v>0</v>
      </c>
      <c r="Z305" s="165">
        <v>0</v>
      </c>
      <c r="AA305" s="166">
        <f t="shared" si="98"/>
        <v>0</v>
      </c>
      <c r="AR305" s="18" t="s">
        <v>224</v>
      </c>
      <c r="AT305" s="18" t="s">
        <v>161</v>
      </c>
      <c r="AU305" s="18" t="s">
        <v>104</v>
      </c>
      <c r="AY305" s="18" t="s">
        <v>160</v>
      </c>
      <c r="BE305" s="105">
        <f t="shared" si="99"/>
        <v>0</v>
      </c>
      <c r="BF305" s="105">
        <f t="shared" si="100"/>
        <v>0</v>
      </c>
      <c r="BG305" s="105">
        <f t="shared" si="101"/>
        <v>0</v>
      </c>
      <c r="BH305" s="105">
        <f t="shared" si="102"/>
        <v>0</v>
      </c>
      <c r="BI305" s="105">
        <f t="shared" si="103"/>
        <v>0</v>
      </c>
      <c r="BJ305" s="18" t="s">
        <v>11</v>
      </c>
      <c r="BK305" s="105">
        <f t="shared" si="104"/>
        <v>0</v>
      </c>
      <c r="BL305" s="18" t="s">
        <v>224</v>
      </c>
      <c r="BM305" s="18" t="s">
        <v>756</v>
      </c>
    </row>
    <row r="306" spans="2:65" s="1" customFormat="1" ht="16.5" customHeight="1">
      <c r="B306" s="131"/>
      <c r="C306" s="167" t="s">
        <v>757</v>
      </c>
      <c r="D306" s="167" t="s">
        <v>304</v>
      </c>
      <c r="E306" s="168" t="s">
        <v>758</v>
      </c>
      <c r="F306" s="229" t="s">
        <v>759</v>
      </c>
      <c r="G306" s="229"/>
      <c r="H306" s="229"/>
      <c r="I306" s="229"/>
      <c r="J306" s="169" t="s">
        <v>164</v>
      </c>
      <c r="K306" s="170">
        <v>90</v>
      </c>
      <c r="L306" s="227">
        <v>0</v>
      </c>
      <c r="M306" s="227"/>
      <c r="N306" s="228">
        <f t="shared" si="95"/>
        <v>0</v>
      </c>
      <c r="O306" s="219"/>
      <c r="P306" s="219"/>
      <c r="Q306" s="219"/>
      <c r="R306" s="134"/>
      <c r="T306" s="164" t="s">
        <v>5</v>
      </c>
      <c r="U306" s="43" t="s">
        <v>43</v>
      </c>
      <c r="V306" s="35"/>
      <c r="W306" s="165">
        <f t="shared" si="96"/>
        <v>0</v>
      </c>
      <c r="X306" s="165">
        <v>4.4999999999999999E-4</v>
      </c>
      <c r="Y306" s="165">
        <f t="shared" si="97"/>
        <v>4.0500000000000001E-2</v>
      </c>
      <c r="Z306" s="165">
        <v>0</v>
      </c>
      <c r="AA306" s="166">
        <f t="shared" si="98"/>
        <v>0</v>
      </c>
      <c r="AR306" s="18" t="s">
        <v>287</v>
      </c>
      <c r="AT306" s="18" t="s">
        <v>304</v>
      </c>
      <c r="AU306" s="18" t="s">
        <v>104</v>
      </c>
      <c r="AY306" s="18" t="s">
        <v>160</v>
      </c>
      <c r="BE306" s="105">
        <f t="shared" si="99"/>
        <v>0</v>
      </c>
      <c r="BF306" s="105">
        <f t="shared" si="100"/>
        <v>0</v>
      </c>
      <c r="BG306" s="105">
        <f t="shared" si="101"/>
        <v>0</v>
      </c>
      <c r="BH306" s="105">
        <f t="shared" si="102"/>
        <v>0</v>
      </c>
      <c r="BI306" s="105">
        <f t="shared" si="103"/>
        <v>0</v>
      </c>
      <c r="BJ306" s="18" t="s">
        <v>11</v>
      </c>
      <c r="BK306" s="105">
        <f t="shared" si="104"/>
        <v>0</v>
      </c>
      <c r="BL306" s="18" t="s">
        <v>224</v>
      </c>
      <c r="BM306" s="18" t="s">
        <v>760</v>
      </c>
    </row>
    <row r="307" spans="2:65" s="1" customFormat="1" ht="16.5" customHeight="1">
      <c r="B307" s="34"/>
      <c r="C307" s="35"/>
      <c r="D307" s="35"/>
      <c r="E307" s="35"/>
      <c r="F307" s="256" t="s">
        <v>761</v>
      </c>
      <c r="G307" s="257"/>
      <c r="H307" s="257"/>
      <c r="I307" s="257"/>
      <c r="J307" s="35"/>
      <c r="K307" s="35"/>
      <c r="L307" s="35"/>
      <c r="M307" s="35"/>
      <c r="N307" s="35"/>
      <c r="O307" s="35"/>
      <c r="P307" s="35"/>
      <c r="Q307" s="35"/>
      <c r="R307" s="36"/>
      <c r="T307" s="171"/>
      <c r="U307" s="35"/>
      <c r="V307" s="35"/>
      <c r="W307" s="35"/>
      <c r="X307" s="35"/>
      <c r="Y307" s="35"/>
      <c r="Z307" s="35"/>
      <c r="AA307" s="73"/>
      <c r="AT307" s="18" t="s">
        <v>449</v>
      </c>
      <c r="AU307" s="18" t="s">
        <v>104</v>
      </c>
    </row>
    <row r="308" spans="2:65" s="1" customFormat="1" ht="25.5" customHeight="1">
      <c r="B308" s="131"/>
      <c r="C308" s="160" t="s">
        <v>762</v>
      </c>
      <c r="D308" s="160" t="s">
        <v>161</v>
      </c>
      <c r="E308" s="161" t="s">
        <v>763</v>
      </c>
      <c r="F308" s="218" t="s">
        <v>764</v>
      </c>
      <c r="G308" s="218"/>
      <c r="H308" s="218"/>
      <c r="I308" s="218"/>
      <c r="J308" s="162" t="s">
        <v>202</v>
      </c>
      <c r="K308" s="163">
        <v>24.75</v>
      </c>
      <c r="L308" s="226">
        <v>0</v>
      </c>
      <c r="M308" s="226"/>
      <c r="N308" s="219">
        <f>ROUND(L308*K308,0)</f>
        <v>0</v>
      </c>
      <c r="O308" s="219"/>
      <c r="P308" s="219"/>
      <c r="Q308" s="219"/>
      <c r="R308" s="134"/>
      <c r="T308" s="164" t="s">
        <v>5</v>
      </c>
      <c r="U308" s="43" t="s">
        <v>43</v>
      </c>
      <c r="V308" s="35"/>
      <c r="W308" s="165">
        <f>V308*K308</f>
        <v>0</v>
      </c>
      <c r="X308" s="165">
        <v>4.0000000000000003E-5</v>
      </c>
      <c r="Y308" s="165">
        <f>X308*K308</f>
        <v>9.8999999999999999E-4</v>
      </c>
      <c r="Z308" s="165">
        <v>0</v>
      </c>
      <c r="AA308" s="166">
        <f>Z308*K308</f>
        <v>0</v>
      </c>
      <c r="AR308" s="18" t="s">
        <v>224</v>
      </c>
      <c r="AT308" s="18" t="s">
        <v>161</v>
      </c>
      <c r="AU308" s="18" t="s">
        <v>104</v>
      </c>
      <c r="AY308" s="18" t="s">
        <v>160</v>
      </c>
      <c r="BE308" s="105">
        <f>IF(U308="základní",N308,0)</f>
        <v>0</v>
      </c>
      <c r="BF308" s="105">
        <f>IF(U308="snížená",N308,0)</f>
        <v>0</v>
      </c>
      <c r="BG308" s="105">
        <f>IF(U308="zákl. přenesená",N308,0)</f>
        <v>0</v>
      </c>
      <c r="BH308" s="105">
        <f>IF(U308="sníž. přenesená",N308,0)</f>
        <v>0</v>
      </c>
      <c r="BI308" s="105">
        <f>IF(U308="nulová",N308,0)</f>
        <v>0</v>
      </c>
      <c r="BJ308" s="18" t="s">
        <v>11</v>
      </c>
      <c r="BK308" s="105">
        <f>ROUND(L308*K308,0)</f>
        <v>0</v>
      </c>
      <c r="BL308" s="18" t="s">
        <v>224</v>
      </c>
      <c r="BM308" s="18" t="s">
        <v>765</v>
      </c>
    </row>
    <row r="309" spans="2:65" s="1" customFormat="1" ht="16.5" customHeight="1">
      <c r="B309" s="131"/>
      <c r="C309" s="167" t="s">
        <v>766</v>
      </c>
      <c r="D309" s="167" t="s">
        <v>304</v>
      </c>
      <c r="E309" s="168" t="s">
        <v>767</v>
      </c>
      <c r="F309" s="229" t="s">
        <v>768</v>
      </c>
      <c r="G309" s="229"/>
      <c r="H309" s="229"/>
      <c r="I309" s="229"/>
      <c r="J309" s="169" t="s">
        <v>202</v>
      </c>
      <c r="K309" s="170">
        <v>27.225000000000001</v>
      </c>
      <c r="L309" s="227">
        <v>0</v>
      </c>
      <c r="M309" s="227"/>
      <c r="N309" s="228">
        <f>ROUND(L309*K309,0)</f>
        <v>0</v>
      </c>
      <c r="O309" s="219"/>
      <c r="P309" s="219"/>
      <c r="Q309" s="219"/>
      <c r="R309" s="134"/>
      <c r="T309" s="164" t="s">
        <v>5</v>
      </c>
      <c r="U309" s="43" t="s">
        <v>43</v>
      </c>
      <c r="V309" s="35"/>
      <c r="W309" s="165">
        <f>V309*K309</f>
        <v>0</v>
      </c>
      <c r="X309" s="165">
        <v>2.5000000000000001E-4</v>
      </c>
      <c r="Y309" s="165">
        <f>X309*K309</f>
        <v>6.8062500000000007E-3</v>
      </c>
      <c r="Z309" s="165">
        <v>0</v>
      </c>
      <c r="AA309" s="166">
        <f>Z309*K309</f>
        <v>0</v>
      </c>
      <c r="AR309" s="18" t="s">
        <v>287</v>
      </c>
      <c r="AT309" s="18" t="s">
        <v>304</v>
      </c>
      <c r="AU309" s="18" t="s">
        <v>104</v>
      </c>
      <c r="AY309" s="18" t="s">
        <v>160</v>
      </c>
      <c r="BE309" s="105">
        <f>IF(U309="základní",N309,0)</f>
        <v>0</v>
      </c>
      <c r="BF309" s="105">
        <f>IF(U309="snížená",N309,0)</f>
        <v>0</v>
      </c>
      <c r="BG309" s="105">
        <f>IF(U309="zákl. přenesená",N309,0)</f>
        <v>0</v>
      </c>
      <c r="BH309" s="105">
        <f>IF(U309="sníž. přenesená",N309,0)</f>
        <v>0</v>
      </c>
      <c r="BI309" s="105">
        <f>IF(U309="nulová",N309,0)</f>
        <v>0</v>
      </c>
      <c r="BJ309" s="18" t="s">
        <v>11</v>
      </c>
      <c r="BK309" s="105">
        <f>ROUND(L309*K309,0)</f>
        <v>0</v>
      </c>
      <c r="BL309" s="18" t="s">
        <v>224</v>
      </c>
      <c r="BM309" s="18" t="s">
        <v>769</v>
      </c>
    </row>
    <row r="310" spans="2:65" s="1" customFormat="1" ht="25.5" customHeight="1">
      <c r="B310" s="131"/>
      <c r="C310" s="160" t="s">
        <v>770</v>
      </c>
      <c r="D310" s="160" t="s">
        <v>161</v>
      </c>
      <c r="E310" s="161" t="s">
        <v>771</v>
      </c>
      <c r="F310" s="218" t="s">
        <v>772</v>
      </c>
      <c r="G310" s="218"/>
      <c r="H310" s="218"/>
      <c r="I310" s="218"/>
      <c r="J310" s="162" t="s">
        <v>202</v>
      </c>
      <c r="K310" s="163">
        <v>109.515</v>
      </c>
      <c r="L310" s="226">
        <v>0</v>
      </c>
      <c r="M310" s="226"/>
      <c r="N310" s="219">
        <f>ROUND(L310*K310,0)</f>
        <v>0</v>
      </c>
      <c r="O310" s="219"/>
      <c r="P310" s="219"/>
      <c r="Q310" s="219"/>
      <c r="R310" s="134"/>
      <c r="T310" s="164" t="s">
        <v>5</v>
      </c>
      <c r="U310" s="43" t="s">
        <v>43</v>
      </c>
      <c r="V310" s="35"/>
      <c r="W310" s="165">
        <f>V310*K310</f>
        <v>0</v>
      </c>
      <c r="X310" s="165">
        <v>2.3600000000000001E-3</v>
      </c>
      <c r="Y310" s="165">
        <f>X310*K310</f>
        <v>0.2584554</v>
      </c>
      <c r="Z310" s="165">
        <v>0</v>
      </c>
      <c r="AA310" s="166">
        <f>Z310*K310</f>
        <v>0</v>
      </c>
      <c r="AR310" s="18" t="s">
        <v>224</v>
      </c>
      <c r="AT310" s="18" t="s">
        <v>161</v>
      </c>
      <c r="AU310" s="18" t="s">
        <v>104</v>
      </c>
      <c r="AY310" s="18" t="s">
        <v>160</v>
      </c>
      <c r="BE310" s="105">
        <f>IF(U310="základní",N310,0)</f>
        <v>0</v>
      </c>
      <c r="BF310" s="105">
        <f>IF(U310="snížená",N310,0)</f>
        <v>0</v>
      </c>
      <c r="BG310" s="105">
        <f>IF(U310="zákl. přenesená",N310,0)</f>
        <v>0</v>
      </c>
      <c r="BH310" s="105">
        <f>IF(U310="sníž. přenesená",N310,0)</f>
        <v>0</v>
      </c>
      <c r="BI310" s="105">
        <f>IF(U310="nulová",N310,0)</f>
        <v>0</v>
      </c>
      <c r="BJ310" s="18" t="s">
        <v>11</v>
      </c>
      <c r="BK310" s="105">
        <f>ROUND(L310*K310,0)</f>
        <v>0</v>
      </c>
      <c r="BL310" s="18" t="s">
        <v>224</v>
      </c>
      <c r="BM310" s="18" t="s">
        <v>773</v>
      </c>
    </row>
    <row r="311" spans="2:65" s="1" customFormat="1" ht="25.5" customHeight="1">
      <c r="B311" s="131"/>
      <c r="C311" s="160" t="s">
        <v>774</v>
      </c>
      <c r="D311" s="160" t="s">
        <v>161</v>
      </c>
      <c r="E311" s="161" t="s">
        <v>775</v>
      </c>
      <c r="F311" s="218" t="s">
        <v>776</v>
      </c>
      <c r="G311" s="218"/>
      <c r="H311" s="218"/>
      <c r="I311" s="218"/>
      <c r="J311" s="162" t="s">
        <v>189</v>
      </c>
      <c r="K311" s="163">
        <v>4.2850000000000001</v>
      </c>
      <c r="L311" s="226">
        <v>0</v>
      </c>
      <c r="M311" s="226"/>
      <c r="N311" s="219">
        <f>ROUND(L311*K311,0)</f>
        <v>0</v>
      </c>
      <c r="O311" s="219"/>
      <c r="P311" s="219"/>
      <c r="Q311" s="219"/>
      <c r="R311" s="134"/>
      <c r="T311" s="164" t="s">
        <v>5</v>
      </c>
      <c r="U311" s="43" t="s">
        <v>43</v>
      </c>
      <c r="V311" s="35"/>
      <c r="W311" s="165">
        <f>V311*K311</f>
        <v>0</v>
      </c>
      <c r="X311" s="165">
        <v>0</v>
      </c>
      <c r="Y311" s="165">
        <f>X311*K311</f>
        <v>0</v>
      </c>
      <c r="Z311" s="165">
        <v>0</v>
      </c>
      <c r="AA311" s="166">
        <f>Z311*K311</f>
        <v>0</v>
      </c>
      <c r="AR311" s="18" t="s">
        <v>224</v>
      </c>
      <c r="AT311" s="18" t="s">
        <v>161</v>
      </c>
      <c r="AU311" s="18" t="s">
        <v>104</v>
      </c>
      <c r="AY311" s="18" t="s">
        <v>160</v>
      </c>
      <c r="BE311" s="105">
        <f>IF(U311="základní",N311,0)</f>
        <v>0</v>
      </c>
      <c r="BF311" s="105">
        <f>IF(U311="snížená",N311,0)</f>
        <v>0</v>
      </c>
      <c r="BG311" s="105">
        <f>IF(U311="zákl. přenesená",N311,0)</f>
        <v>0</v>
      </c>
      <c r="BH311" s="105">
        <f>IF(U311="sníž. přenesená",N311,0)</f>
        <v>0</v>
      </c>
      <c r="BI311" s="105">
        <f>IF(U311="nulová",N311,0)</f>
        <v>0</v>
      </c>
      <c r="BJ311" s="18" t="s">
        <v>11</v>
      </c>
      <c r="BK311" s="105">
        <f>ROUND(L311*K311,0)</f>
        <v>0</v>
      </c>
      <c r="BL311" s="18" t="s">
        <v>224</v>
      </c>
      <c r="BM311" s="18" t="s">
        <v>777</v>
      </c>
    </row>
    <row r="312" spans="2:65" s="9" customFormat="1" ht="29.85" customHeight="1">
      <c r="B312" s="149"/>
      <c r="C312" s="150"/>
      <c r="D312" s="159" t="s">
        <v>130</v>
      </c>
      <c r="E312" s="159"/>
      <c r="F312" s="159"/>
      <c r="G312" s="159"/>
      <c r="H312" s="159"/>
      <c r="I312" s="159"/>
      <c r="J312" s="159"/>
      <c r="K312" s="159"/>
      <c r="L312" s="159"/>
      <c r="M312" s="159"/>
      <c r="N312" s="220">
        <f>BK312</f>
        <v>0</v>
      </c>
      <c r="O312" s="221"/>
      <c r="P312" s="221"/>
      <c r="Q312" s="221"/>
      <c r="R312" s="152"/>
      <c r="T312" s="153"/>
      <c r="U312" s="150"/>
      <c r="V312" s="150"/>
      <c r="W312" s="154">
        <f>SUM(W313:W327)</f>
        <v>0</v>
      </c>
      <c r="X312" s="150"/>
      <c r="Y312" s="154">
        <f>SUM(Y313:Y327)</f>
        <v>0.30926999999999999</v>
      </c>
      <c r="Z312" s="150"/>
      <c r="AA312" s="155">
        <f>SUM(AA313:AA327)</f>
        <v>6.8532619999999991</v>
      </c>
      <c r="AR312" s="156" t="s">
        <v>104</v>
      </c>
      <c r="AT312" s="157" t="s">
        <v>77</v>
      </c>
      <c r="AU312" s="157" t="s">
        <v>11</v>
      </c>
      <c r="AY312" s="156" t="s">
        <v>160</v>
      </c>
      <c r="BK312" s="158">
        <f>SUM(BK313:BK327)</f>
        <v>0</v>
      </c>
    </row>
    <row r="313" spans="2:65" s="1" customFormat="1" ht="16.5" customHeight="1">
      <c r="B313" s="131"/>
      <c r="C313" s="160" t="s">
        <v>778</v>
      </c>
      <c r="D313" s="160" t="s">
        <v>161</v>
      </c>
      <c r="E313" s="161" t="s">
        <v>779</v>
      </c>
      <c r="F313" s="218" t="s">
        <v>780</v>
      </c>
      <c r="G313" s="218"/>
      <c r="H313" s="218"/>
      <c r="I313" s="218"/>
      <c r="J313" s="162" t="s">
        <v>207</v>
      </c>
      <c r="K313" s="163">
        <v>37</v>
      </c>
      <c r="L313" s="226">
        <v>0</v>
      </c>
      <c r="M313" s="226"/>
      <c r="N313" s="219">
        <f t="shared" ref="N313:N327" si="105">ROUND(L313*K313,0)</f>
        <v>0</v>
      </c>
      <c r="O313" s="219"/>
      <c r="P313" s="219"/>
      <c r="Q313" s="219"/>
      <c r="R313" s="134"/>
      <c r="T313" s="164" t="s">
        <v>5</v>
      </c>
      <c r="U313" s="43" t="s">
        <v>43</v>
      </c>
      <c r="V313" s="35"/>
      <c r="W313" s="165">
        <f t="shared" ref="W313:W327" si="106">V313*K313</f>
        <v>0</v>
      </c>
      <c r="X313" s="165">
        <v>0</v>
      </c>
      <c r="Y313" s="165">
        <f t="shared" ref="Y313:Y327" si="107">X313*K313</f>
        <v>0</v>
      </c>
      <c r="Z313" s="165">
        <v>0</v>
      </c>
      <c r="AA313" s="166">
        <f t="shared" ref="AA313:AA327" si="108">Z313*K313</f>
        <v>0</v>
      </c>
      <c r="AR313" s="18" t="s">
        <v>224</v>
      </c>
      <c r="AT313" s="18" t="s">
        <v>161</v>
      </c>
      <c r="AU313" s="18" t="s">
        <v>104</v>
      </c>
      <c r="AY313" s="18" t="s">
        <v>160</v>
      </c>
      <c r="BE313" s="105">
        <f t="shared" ref="BE313:BE327" si="109">IF(U313="základní",N313,0)</f>
        <v>0</v>
      </c>
      <c r="BF313" s="105">
        <f t="shared" ref="BF313:BF327" si="110">IF(U313="snížená",N313,0)</f>
        <v>0</v>
      </c>
      <c r="BG313" s="105">
        <f t="shared" ref="BG313:BG327" si="111">IF(U313="zákl. přenesená",N313,0)</f>
        <v>0</v>
      </c>
      <c r="BH313" s="105">
        <f t="shared" ref="BH313:BH327" si="112">IF(U313="sníž. přenesená",N313,0)</f>
        <v>0</v>
      </c>
      <c r="BI313" s="105">
        <f t="shared" ref="BI313:BI327" si="113">IF(U313="nulová",N313,0)</f>
        <v>0</v>
      </c>
      <c r="BJ313" s="18" t="s">
        <v>11</v>
      </c>
      <c r="BK313" s="105">
        <f t="shared" ref="BK313:BK327" si="114">ROUND(L313*K313,0)</f>
        <v>0</v>
      </c>
      <c r="BL313" s="18" t="s">
        <v>224</v>
      </c>
      <c r="BM313" s="18" t="s">
        <v>781</v>
      </c>
    </row>
    <row r="314" spans="2:65" s="1" customFormat="1" ht="25.5" customHeight="1">
      <c r="B314" s="131"/>
      <c r="C314" s="167" t="s">
        <v>782</v>
      </c>
      <c r="D314" s="167" t="s">
        <v>304</v>
      </c>
      <c r="E314" s="168" t="s">
        <v>783</v>
      </c>
      <c r="F314" s="229" t="s">
        <v>784</v>
      </c>
      <c r="G314" s="229"/>
      <c r="H314" s="229"/>
      <c r="I314" s="229"/>
      <c r="J314" s="169" t="s">
        <v>207</v>
      </c>
      <c r="K314" s="170">
        <v>21</v>
      </c>
      <c r="L314" s="227">
        <v>0</v>
      </c>
      <c r="M314" s="227"/>
      <c r="N314" s="228">
        <f t="shared" si="105"/>
        <v>0</v>
      </c>
      <c r="O314" s="219"/>
      <c r="P314" s="219"/>
      <c r="Q314" s="219"/>
      <c r="R314" s="134"/>
      <c r="T314" s="164" t="s">
        <v>5</v>
      </c>
      <c r="U314" s="43" t="s">
        <v>43</v>
      </c>
      <c r="V314" s="35"/>
      <c r="W314" s="165">
        <f t="shared" si="106"/>
        <v>0</v>
      </c>
      <c r="X314" s="165">
        <v>1.73E-3</v>
      </c>
      <c r="Y314" s="165">
        <f t="shared" si="107"/>
        <v>3.6330000000000001E-2</v>
      </c>
      <c r="Z314" s="165">
        <v>0</v>
      </c>
      <c r="AA314" s="166">
        <f t="shared" si="108"/>
        <v>0</v>
      </c>
      <c r="AR314" s="18" t="s">
        <v>287</v>
      </c>
      <c r="AT314" s="18" t="s">
        <v>304</v>
      </c>
      <c r="AU314" s="18" t="s">
        <v>104</v>
      </c>
      <c r="AY314" s="18" t="s">
        <v>160</v>
      </c>
      <c r="BE314" s="105">
        <f t="shared" si="109"/>
        <v>0</v>
      </c>
      <c r="BF314" s="105">
        <f t="shared" si="110"/>
        <v>0</v>
      </c>
      <c r="BG314" s="105">
        <f t="shared" si="111"/>
        <v>0</v>
      </c>
      <c r="BH314" s="105">
        <f t="shared" si="112"/>
        <v>0</v>
      </c>
      <c r="BI314" s="105">
        <f t="shared" si="113"/>
        <v>0</v>
      </c>
      <c r="BJ314" s="18" t="s">
        <v>11</v>
      </c>
      <c r="BK314" s="105">
        <f t="shared" si="114"/>
        <v>0</v>
      </c>
      <c r="BL314" s="18" t="s">
        <v>224</v>
      </c>
      <c r="BM314" s="18" t="s">
        <v>785</v>
      </c>
    </row>
    <row r="315" spans="2:65" s="1" customFormat="1" ht="25.5" customHeight="1">
      <c r="B315" s="131"/>
      <c r="C315" s="167" t="s">
        <v>786</v>
      </c>
      <c r="D315" s="167" t="s">
        <v>304</v>
      </c>
      <c r="E315" s="168" t="s">
        <v>787</v>
      </c>
      <c r="F315" s="229" t="s">
        <v>788</v>
      </c>
      <c r="G315" s="229"/>
      <c r="H315" s="229"/>
      <c r="I315" s="229"/>
      <c r="J315" s="169" t="s">
        <v>207</v>
      </c>
      <c r="K315" s="170">
        <v>1</v>
      </c>
      <c r="L315" s="227">
        <v>0</v>
      </c>
      <c r="M315" s="227"/>
      <c r="N315" s="228">
        <f t="shared" si="105"/>
        <v>0</v>
      </c>
      <c r="O315" s="219"/>
      <c r="P315" s="219"/>
      <c r="Q315" s="219"/>
      <c r="R315" s="134"/>
      <c r="T315" s="164" t="s">
        <v>5</v>
      </c>
      <c r="U315" s="43" t="s">
        <v>43</v>
      </c>
      <c r="V315" s="35"/>
      <c r="W315" s="165">
        <f t="shared" si="106"/>
        <v>0</v>
      </c>
      <c r="X315" s="165">
        <v>3.3E-3</v>
      </c>
      <c r="Y315" s="165">
        <f t="shared" si="107"/>
        <v>3.3E-3</v>
      </c>
      <c r="Z315" s="165">
        <v>0</v>
      </c>
      <c r="AA315" s="166">
        <f t="shared" si="108"/>
        <v>0</v>
      </c>
      <c r="AR315" s="18" t="s">
        <v>287</v>
      </c>
      <c r="AT315" s="18" t="s">
        <v>304</v>
      </c>
      <c r="AU315" s="18" t="s">
        <v>104</v>
      </c>
      <c r="AY315" s="18" t="s">
        <v>160</v>
      </c>
      <c r="BE315" s="105">
        <f t="shared" si="109"/>
        <v>0</v>
      </c>
      <c r="BF315" s="105">
        <f t="shared" si="110"/>
        <v>0</v>
      </c>
      <c r="BG315" s="105">
        <f t="shared" si="111"/>
        <v>0</v>
      </c>
      <c r="BH315" s="105">
        <f t="shared" si="112"/>
        <v>0</v>
      </c>
      <c r="BI315" s="105">
        <f t="shared" si="113"/>
        <v>0</v>
      </c>
      <c r="BJ315" s="18" t="s">
        <v>11</v>
      </c>
      <c r="BK315" s="105">
        <f t="shared" si="114"/>
        <v>0</v>
      </c>
      <c r="BL315" s="18" t="s">
        <v>224</v>
      </c>
      <c r="BM315" s="18" t="s">
        <v>789</v>
      </c>
    </row>
    <row r="316" spans="2:65" s="1" customFormat="1" ht="16.5" customHeight="1">
      <c r="B316" s="131"/>
      <c r="C316" s="167" t="s">
        <v>790</v>
      </c>
      <c r="D316" s="167" t="s">
        <v>304</v>
      </c>
      <c r="E316" s="168" t="s">
        <v>791</v>
      </c>
      <c r="F316" s="229" t="s">
        <v>792</v>
      </c>
      <c r="G316" s="229"/>
      <c r="H316" s="229"/>
      <c r="I316" s="229"/>
      <c r="J316" s="169" t="s">
        <v>207</v>
      </c>
      <c r="K316" s="170">
        <v>15</v>
      </c>
      <c r="L316" s="227">
        <v>0</v>
      </c>
      <c r="M316" s="227"/>
      <c r="N316" s="228">
        <f t="shared" si="105"/>
        <v>0</v>
      </c>
      <c r="O316" s="219"/>
      <c r="P316" s="219"/>
      <c r="Q316" s="219"/>
      <c r="R316" s="134"/>
      <c r="T316" s="164" t="s">
        <v>5</v>
      </c>
      <c r="U316" s="43" t="s">
        <v>43</v>
      </c>
      <c r="V316" s="35"/>
      <c r="W316" s="165">
        <f t="shared" si="106"/>
        <v>0</v>
      </c>
      <c r="X316" s="165">
        <v>1.1999999999999999E-3</v>
      </c>
      <c r="Y316" s="165">
        <f t="shared" si="107"/>
        <v>1.7999999999999999E-2</v>
      </c>
      <c r="Z316" s="165">
        <v>0</v>
      </c>
      <c r="AA316" s="166">
        <f t="shared" si="108"/>
        <v>0</v>
      </c>
      <c r="AR316" s="18" t="s">
        <v>287</v>
      </c>
      <c r="AT316" s="18" t="s">
        <v>304</v>
      </c>
      <c r="AU316" s="18" t="s">
        <v>104</v>
      </c>
      <c r="AY316" s="18" t="s">
        <v>160</v>
      </c>
      <c r="BE316" s="105">
        <f t="shared" si="109"/>
        <v>0</v>
      </c>
      <c r="BF316" s="105">
        <f t="shared" si="110"/>
        <v>0</v>
      </c>
      <c r="BG316" s="105">
        <f t="shared" si="111"/>
        <v>0</v>
      </c>
      <c r="BH316" s="105">
        <f t="shared" si="112"/>
        <v>0</v>
      </c>
      <c r="BI316" s="105">
        <f t="shared" si="113"/>
        <v>0</v>
      </c>
      <c r="BJ316" s="18" t="s">
        <v>11</v>
      </c>
      <c r="BK316" s="105">
        <f t="shared" si="114"/>
        <v>0</v>
      </c>
      <c r="BL316" s="18" t="s">
        <v>224</v>
      </c>
      <c r="BM316" s="18" t="s">
        <v>793</v>
      </c>
    </row>
    <row r="317" spans="2:65" s="1" customFormat="1" ht="16.5" customHeight="1">
      <c r="B317" s="131"/>
      <c r="C317" s="160" t="s">
        <v>794</v>
      </c>
      <c r="D317" s="160" t="s">
        <v>161</v>
      </c>
      <c r="E317" s="161" t="s">
        <v>795</v>
      </c>
      <c r="F317" s="218" t="s">
        <v>796</v>
      </c>
      <c r="G317" s="218"/>
      <c r="H317" s="218"/>
      <c r="I317" s="218"/>
      <c r="J317" s="162" t="s">
        <v>207</v>
      </c>
      <c r="K317" s="163">
        <v>4</v>
      </c>
      <c r="L317" s="226">
        <v>0</v>
      </c>
      <c r="M317" s="226"/>
      <c r="N317" s="219">
        <f t="shared" si="105"/>
        <v>0</v>
      </c>
      <c r="O317" s="219"/>
      <c r="P317" s="219"/>
      <c r="Q317" s="219"/>
      <c r="R317" s="134"/>
      <c r="T317" s="164" t="s">
        <v>5</v>
      </c>
      <c r="U317" s="43" t="s">
        <v>43</v>
      </c>
      <c r="V317" s="35"/>
      <c r="W317" s="165">
        <f t="shared" si="106"/>
        <v>0</v>
      </c>
      <c r="X317" s="165">
        <v>0</v>
      </c>
      <c r="Y317" s="165">
        <f t="shared" si="107"/>
        <v>0</v>
      </c>
      <c r="Z317" s="165">
        <v>0</v>
      </c>
      <c r="AA317" s="166">
        <f t="shared" si="108"/>
        <v>0</v>
      </c>
      <c r="AR317" s="18" t="s">
        <v>224</v>
      </c>
      <c r="AT317" s="18" t="s">
        <v>161</v>
      </c>
      <c r="AU317" s="18" t="s">
        <v>104</v>
      </c>
      <c r="AY317" s="18" t="s">
        <v>160</v>
      </c>
      <c r="BE317" s="105">
        <f t="shared" si="109"/>
        <v>0</v>
      </c>
      <c r="BF317" s="105">
        <f t="shared" si="110"/>
        <v>0</v>
      </c>
      <c r="BG317" s="105">
        <f t="shared" si="111"/>
        <v>0</v>
      </c>
      <c r="BH317" s="105">
        <f t="shared" si="112"/>
        <v>0</v>
      </c>
      <c r="BI317" s="105">
        <f t="shared" si="113"/>
        <v>0</v>
      </c>
      <c r="BJ317" s="18" t="s">
        <v>11</v>
      </c>
      <c r="BK317" s="105">
        <f t="shared" si="114"/>
        <v>0</v>
      </c>
      <c r="BL317" s="18" t="s">
        <v>224</v>
      </c>
      <c r="BM317" s="18" t="s">
        <v>797</v>
      </c>
    </row>
    <row r="318" spans="2:65" s="1" customFormat="1" ht="25.5" customHeight="1">
      <c r="B318" s="131"/>
      <c r="C318" s="167" t="s">
        <v>798</v>
      </c>
      <c r="D318" s="167" t="s">
        <v>304</v>
      </c>
      <c r="E318" s="168" t="s">
        <v>799</v>
      </c>
      <c r="F318" s="229" t="s">
        <v>800</v>
      </c>
      <c r="G318" s="229"/>
      <c r="H318" s="229"/>
      <c r="I318" s="229"/>
      <c r="J318" s="169" t="s">
        <v>207</v>
      </c>
      <c r="K318" s="170">
        <v>4</v>
      </c>
      <c r="L318" s="227">
        <v>0</v>
      </c>
      <c r="M318" s="227"/>
      <c r="N318" s="228">
        <f t="shared" si="105"/>
        <v>0</v>
      </c>
      <c r="O318" s="219"/>
      <c r="P318" s="219"/>
      <c r="Q318" s="219"/>
      <c r="R318" s="134"/>
      <c r="T318" s="164" t="s">
        <v>5</v>
      </c>
      <c r="U318" s="43" t="s">
        <v>43</v>
      </c>
      <c r="V318" s="35"/>
      <c r="W318" s="165">
        <f t="shared" si="106"/>
        <v>0</v>
      </c>
      <c r="X318" s="165">
        <v>4.9500000000000004E-3</v>
      </c>
      <c r="Y318" s="165">
        <f t="shared" si="107"/>
        <v>1.9800000000000002E-2</v>
      </c>
      <c r="Z318" s="165">
        <v>0</v>
      </c>
      <c r="AA318" s="166">
        <f t="shared" si="108"/>
        <v>0</v>
      </c>
      <c r="AR318" s="18" t="s">
        <v>287</v>
      </c>
      <c r="AT318" s="18" t="s">
        <v>304</v>
      </c>
      <c r="AU318" s="18" t="s">
        <v>104</v>
      </c>
      <c r="AY318" s="18" t="s">
        <v>160</v>
      </c>
      <c r="BE318" s="105">
        <f t="shared" si="109"/>
        <v>0</v>
      </c>
      <c r="BF318" s="105">
        <f t="shared" si="110"/>
        <v>0</v>
      </c>
      <c r="BG318" s="105">
        <f t="shared" si="111"/>
        <v>0</v>
      </c>
      <c r="BH318" s="105">
        <f t="shared" si="112"/>
        <v>0</v>
      </c>
      <c r="BI318" s="105">
        <f t="shared" si="113"/>
        <v>0</v>
      </c>
      <c r="BJ318" s="18" t="s">
        <v>11</v>
      </c>
      <c r="BK318" s="105">
        <f t="shared" si="114"/>
        <v>0</v>
      </c>
      <c r="BL318" s="18" t="s">
        <v>224</v>
      </c>
      <c r="BM318" s="18" t="s">
        <v>801</v>
      </c>
    </row>
    <row r="319" spans="2:65" s="1" customFormat="1" ht="25.5" customHeight="1">
      <c r="B319" s="131"/>
      <c r="C319" s="167" t="s">
        <v>802</v>
      </c>
      <c r="D319" s="167" t="s">
        <v>304</v>
      </c>
      <c r="E319" s="168" t="s">
        <v>803</v>
      </c>
      <c r="F319" s="229" t="s">
        <v>804</v>
      </c>
      <c r="G319" s="229"/>
      <c r="H319" s="229"/>
      <c r="I319" s="229"/>
      <c r="J319" s="169" t="s">
        <v>207</v>
      </c>
      <c r="K319" s="170">
        <v>56</v>
      </c>
      <c r="L319" s="227">
        <v>0</v>
      </c>
      <c r="M319" s="227"/>
      <c r="N319" s="228">
        <f t="shared" si="105"/>
        <v>0</v>
      </c>
      <c r="O319" s="219"/>
      <c r="P319" s="219"/>
      <c r="Q319" s="219"/>
      <c r="R319" s="134"/>
      <c r="T319" s="164" t="s">
        <v>5</v>
      </c>
      <c r="U319" s="43" t="s">
        <v>43</v>
      </c>
      <c r="V319" s="35"/>
      <c r="W319" s="165">
        <f t="shared" si="106"/>
        <v>0</v>
      </c>
      <c r="X319" s="165">
        <v>1.64E-3</v>
      </c>
      <c r="Y319" s="165">
        <f t="shared" si="107"/>
        <v>9.1840000000000005E-2</v>
      </c>
      <c r="Z319" s="165">
        <v>0</v>
      </c>
      <c r="AA319" s="166">
        <f t="shared" si="108"/>
        <v>0</v>
      </c>
      <c r="AR319" s="18" t="s">
        <v>287</v>
      </c>
      <c r="AT319" s="18" t="s">
        <v>304</v>
      </c>
      <c r="AU319" s="18" t="s">
        <v>104</v>
      </c>
      <c r="AY319" s="18" t="s">
        <v>160</v>
      </c>
      <c r="BE319" s="105">
        <f t="shared" si="109"/>
        <v>0</v>
      </c>
      <c r="BF319" s="105">
        <f t="shared" si="110"/>
        <v>0</v>
      </c>
      <c r="BG319" s="105">
        <f t="shared" si="111"/>
        <v>0</v>
      </c>
      <c r="BH319" s="105">
        <f t="shared" si="112"/>
        <v>0</v>
      </c>
      <c r="BI319" s="105">
        <f t="shared" si="113"/>
        <v>0</v>
      </c>
      <c r="BJ319" s="18" t="s">
        <v>11</v>
      </c>
      <c r="BK319" s="105">
        <f t="shared" si="114"/>
        <v>0</v>
      </c>
      <c r="BL319" s="18" t="s">
        <v>224</v>
      </c>
      <c r="BM319" s="18" t="s">
        <v>805</v>
      </c>
    </row>
    <row r="320" spans="2:65" s="1" customFormat="1" ht="16.5" customHeight="1">
      <c r="B320" s="131"/>
      <c r="C320" s="167" t="s">
        <v>806</v>
      </c>
      <c r="D320" s="167" t="s">
        <v>304</v>
      </c>
      <c r="E320" s="168" t="s">
        <v>807</v>
      </c>
      <c r="F320" s="229" t="s">
        <v>808</v>
      </c>
      <c r="G320" s="229"/>
      <c r="H320" s="229"/>
      <c r="I320" s="229"/>
      <c r="J320" s="169" t="s">
        <v>207</v>
      </c>
      <c r="K320" s="170">
        <v>56</v>
      </c>
      <c r="L320" s="227">
        <v>0</v>
      </c>
      <c r="M320" s="227"/>
      <c r="N320" s="228">
        <f t="shared" si="105"/>
        <v>0</v>
      </c>
      <c r="O320" s="219"/>
      <c r="P320" s="219"/>
      <c r="Q320" s="219"/>
      <c r="R320" s="134"/>
      <c r="T320" s="164" t="s">
        <v>5</v>
      </c>
      <c r="U320" s="43" t="s">
        <v>43</v>
      </c>
      <c r="V320" s="35"/>
      <c r="W320" s="165">
        <f t="shared" si="106"/>
        <v>0</v>
      </c>
      <c r="X320" s="165">
        <v>0</v>
      </c>
      <c r="Y320" s="165">
        <f t="shared" si="107"/>
        <v>0</v>
      </c>
      <c r="Z320" s="165">
        <v>0</v>
      </c>
      <c r="AA320" s="166">
        <f t="shared" si="108"/>
        <v>0</v>
      </c>
      <c r="AR320" s="18" t="s">
        <v>287</v>
      </c>
      <c r="AT320" s="18" t="s">
        <v>304</v>
      </c>
      <c r="AU320" s="18" t="s">
        <v>104</v>
      </c>
      <c r="AY320" s="18" t="s">
        <v>160</v>
      </c>
      <c r="BE320" s="105">
        <f t="shared" si="109"/>
        <v>0</v>
      </c>
      <c r="BF320" s="105">
        <f t="shared" si="110"/>
        <v>0</v>
      </c>
      <c r="BG320" s="105">
        <f t="shared" si="111"/>
        <v>0</v>
      </c>
      <c r="BH320" s="105">
        <f t="shared" si="112"/>
        <v>0</v>
      </c>
      <c r="BI320" s="105">
        <f t="shared" si="113"/>
        <v>0</v>
      </c>
      <c r="BJ320" s="18" t="s">
        <v>11</v>
      </c>
      <c r="BK320" s="105">
        <f t="shared" si="114"/>
        <v>0</v>
      </c>
      <c r="BL320" s="18" t="s">
        <v>224</v>
      </c>
      <c r="BM320" s="18" t="s">
        <v>809</v>
      </c>
    </row>
    <row r="321" spans="2:65" s="1" customFormat="1" ht="16.5" customHeight="1">
      <c r="B321" s="131"/>
      <c r="C321" s="160" t="s">
        <v>810</v>
      </c>
      <c r="D321" s="160" t="s">
        <v>161</v>
      </c>
      <c r="E321" s="161" t="s">
        <v>811</v>
      </c>
      <c r="F321" s="218" t="s">
        <v>812</v>
      </c>
      <c r="G321" s="218"/>
      <c r="H321" s="218"/>
      <c r="I321" s="218"/>
      <c r="J321" s="162" t="s">
        <v>207</v>
      </c>
      <c r="K321" s="163">
        <v>2000</v>
      </c>
      <c r="L321" s="226">
        <v>0</v>
      </c>
      <c r="M321" s="226"/>
      <c r="N321" s="219">
        <f t="shared" si="105"/>
        <v>0</v>
      </c>
      <c r="O321" s="219"/>
      <c r="P321" s="219"/>
      <c r="Q321" s="219"/>
      <c r="R321" s="134"/>
      <c r="T321" s="164" t="s">
        <v>5</v>
      </c>
      <c r="U321" s="43" t="s">
        <v>43</v>
      </c>
      <c r="V321" s="35"/>
      <c r="W321" s="165">
        <f t="shared" si="106"/>
        <v>0</v>
      </c>
      <c r="X321" s="165">
        <v>0</v>
      </c>
      <c r="Y321" s="165">
        <f t="shared" si="107"/>
        <v>0</v>
      </c>
      <c r="Z321" s="165">
        <v>0</v>
      </c>
      <c r="AA321" s="166">
        <f t="shared" si="108"/>
        <v>0</v>
      </c>
      <c r="AR321" s="18" t="s">
        <v>224</v>
      </c>
      <c r="AT321" s="18" t="s">
        <v>161</v>
      </c>
      <c r="AU321" s="18" t="s">
        <v>104</v>
      </c>
      <c r="AY321" s="18" t="s">
        <v>160</v>
      </c>
      <c r="BE321" s="105">
        <f t="shared" si="109"/>
        <v>0</v>
      </c>
      <c r="BF321" s="105">
        <f t="shared" si="110"/>
        <v>0</v>
      </c>
      <c r="BG321" s="105">
        <f t="shared" si="111"/>
        <v>0</v>
      </c>
      <c r="BH321" s="105">
        <f t="shared" si="112"/>
        <v>0</v>
      </c>
      <c r="BI321" s="105">
        <f t="shared" si="113"/>
        <v>0</v>
      </c>
      <c r="BJ321" s="18" t="s">
        <v>11</v>
      </c>
      <c r="BK321" s="105">
        <f t="shared" si="114"/>
        <v>0</v>
      </c>
      <c r="BL321" s="18" t="s">
        <v>224</v>
      </c>
      <c r="BM321" s="18" t="s">
        <v>813</v>
      </c>
    </row>
    <row r="322" spans="2:65" s="1" customFormat="1" ht="25.5" customHeight="1">
      <c r="B322" s="131"/>
      <c r="C322" s="167" t="s">
        <v>814</v>
      </c>
      <c r="D322" s="167" t="s">
        <v>304</v>
      </c>
      <c r="E322" s="168" t="s">
        <v>815</v>
      </c>
      <c r="F322" s="229" t="s">
        <v>816</v>
      </c>
      <c r="G322" s="229"/>
      <c r="H322" s="229"/>
      <c r="I322" s="229"/>
      <c r="J322" s="169" t="s">
        <v>207</v>
      </c>
      <c r="K322" s="170">
        <v>2000</v>
      </c>
      <c r="L322" s="227">
        <v>0</v>
      </c>
      <c r="M322" s="227"/>
      <c r="N322" s="228">
        <f t="shared" si="105"/>
        <v>0</v>
      </c>
      <c r="O322" s="219"/>
      <c r="P322" s="219"/>
      <c r="Q322" s="219"/>
      <c r="R322" s="134"/>
      <c r="T322" s="164" t="s">
        <v>5</v>
      </c>
      <c r="U322" s="43" t="s">
        <v>43</v>
      </c>
      <c r="V322" s="35"/>
      <c r="W322" s="165">
        <f t="shared" si="106"/>
        <v>0</v>
      </c>
      <c r="X322" s="165">
        <v>6.9999999999999994E-5</v>
      </c>
      <c r="Y322" s="165">
        <f t="shared" si="107"/>
        <v>0.13999999999999999</v>
      </c>
      <c r="Z322" s="165">
        <v>0</v>
      </c>
      <c r="AA322" s="166">
        <f t="shared" si="108"/>
        <v>0</v>
      </c>
      <c r="AR322" s="18" t="s">
        <v>287</v>
      </c>
      <c r="AT322" s="18" t="s">
        <v>304</v>
      </c>
      <c r="AU322" s="18" t="s">
        <v>104</v>
      </c>
      <c r="AY322" s="18" t="s">
        <v>160</v>
      </c>
      <c r="BE322" s="105">
        <f t="shared" si="109"/>
        <v>0</v>
      </c>
      <c r="BF322" s="105">
        <f t="shared" si="110"/>
        <v>0</v>
      </c>
      <c r="BG322" s="105">
        <f t="shared" si="111"/>
        <v>0</v>
      </c>
      <c r="BH322" s="105">
        <f t="shared" si="112"/>
        <v>0</v>
      </c>
      <c r="BI322" s="105">
        <f t="shared" si="113"/>
        <v>0</v>
      </c>
      <c r="BJ322" s="18" t="s">
        <v>11</v>
      </c>
      <c r="BK322" s="105">
        <f t="shared" si="114"/>
        <v>0</v>
      </c>
      <c r="BL322" s="18" t="s">
        <v>224</v>
      </c>
      <c r="BM322" s="18" t="s">
        <v>817</v>
      </c>
    </row>
    <row r="323" spans="2:65" s="1" customFormat="1" ht="25.5" customHeight="1">
      <c r="B323" s="131"/>
      <c r="C323" s="160" t="s">
        <v>818</v>
      </c>
      <c r="D323" s="160" t="s">
        <v>161</v>
      </c>
      <c r="E323" s="161" t="s">
        <v>819</v>
      </c>
      <c r="F323" s="218" t="s">
        <v>820</v>
      </c>
      <c r="G323" s="218"/>
      <c r="H323" s="218"/>
      <c r="I323" s="218"/>
      <c r="J323" s="162" t="s">
        <v>164</v>
      </c>
      <c r="K323" s="163">
        <v>721.39599999999996</v>
      </c>
      <c r="L323" s="226">
        <v>0</v>
      </c>
      <c r="M323" s="226"/>
      <c r="N323" s="219">
        <f t="shared" si="105"/>
        <v>0</v>
      </c>
      <c r="O323" s="219"/>
      <c r="P323" s="219"/>
      <c r="Q323" s="219"/>
      <c r="R323" s="134"/>
      <c r="T323" s="164" t="s">
        <v>5</v>
      </c>
      <c r="U323" s="43" t="s">
        <v>43</v>
      </c>
      <c r="V323" s="35"/>
      <c r="W323" s="165">
        <f t="shared" si="106"/>
        <v>0</v>
      </c>
      <c r="X323" s="165">
        <v>0</v>
      </c>
      <c r="Y323" s="165">
        <f t="shared" si="107"/>
        <v>0</v>
      </c>
      <c r="Z323" s="165">
        <v>9.4999999999999998E-3</v>
      </c>
      <c r="AA323" s="166">
        <f t="shared" si="108"/>
        <v>6.8532619999999991</v>
      </c>
      <c r="AR323" s="18" t="s">
        <v>224</v>
      </c>
      <c r="AT323" s="18" t="s">
        <v>161</v>
      </c>
      <c r="AU323" s="18" t="s">
        <v>104</v>
      </c>
      <c r="AY323" s="18" t="s">
        <v>160</v>
      </c>
      <c r="BE323" s="105">
        <f t="shared" si="109"/>
        <v>0</v>
      </c>
      <c r="BF323" s="105">
        <f t="shared" si="110"/>
        <v>0</v>
      </c>
      <c r="BG323" s="105">
        <f t="shared" si="111"/>
        <v>0</v>
      </c>
      <c r="BH323" s="105">
        <f t="shared" si="112"/>
        <v>0</v>
      </c>
      <c r="BI323" s="105">
        <f t="shared" si="113"/>
        <v>0</v>
      </c>
      <c r="BJ323" s="18" t="s">
        <v>11</v>
      </c>
      <c r="BK323" s="105">
        <f t="shared" si="114"/>
        <v>0</v>
      </c>
      <c r="BL323" s="18" t="s">
        <v>224</v>
      </c>
      <c r="BM323" s="18" t="s">
        <v>821</v>
      </c>
    </row>
    <row r="324" spans="2:65" s="1" customFormat="1" ht="25.5" customHeight="1">
      <c r="B324" s="131"/>
      <c r="C324" s="160" t="s">
        <v>822</v>
      </c>
      <c r="D324" s="160" t="s">
        <v>161</v>
      </c>
      <c r="E324" s="161" t="s">
        <v>823</v>
      </c>
      <c r="F324" s="218" t="s">
        <v>824</v>
      </c>
      <c r="G324" s="218"/>
      <c r="H324" s="218"/>
      <c r="I324" s="218"/>
      <c r="J324" s="162" t="s">
        <v>202</v>
      </c>
      <c r="K324" s="163">
        <v>107.91800000000001</v>
      </c>
      <c r="L324" s="226">
        <v>0</v>
      </c>
      <c r="M324" s="226"/>
      <c r="N324" s="219">
        <f t="shared" si="105"/>
        <v>0</v>
      </c>
      <c r="O324" s="219"/>
      <c r="P324" s="219"/>
      <c r="Q324" s="219"/>
      <c r="R324" s="134"/>
      <c r="T324" s="164" t="s">
        <v>5</v>
      </c>
      <c r="U324" s="43" t="s">
        <v>43</v>
      </c>
      <c r="V324" s="35"/>
      <c r="W324" s="165">
        <f t="shared" si="106"/>
        <v>0</v>
      </c>
      <c r="X324" s="165">
        <v>0</v>
      </c>
      <c r="Y324" s="165">
        <f t="shared" si="107"/>
        <v>0</v>
      </c>
      <c r="Z324" s="165">
        <v>0</v>
      </c>
      <c r="AA324" s="166">
        <f t="shared" si="108"/>
        <v>0</v>
      </c>
      <c r="AR324" s="18" t="s">
        <v>224</v>
      </c>
      <c r="AT324" s="18" t="s">
        <v>161</v>
      </c>
      <c r="AU324" s="18" t="s">
        <v>104</v>
      </c>
      <c r="AY324" s="18" t="s">
        <v>160</v>
      </c>
      <c r="BE324" s="105">
        <f t="shared" si="109"/>
        <v>0</v>
      </c>
      <c r="BF324" s="105">
        <f t="shared" si="110"/>
        <v>0</v>
      </c>
      <c r="BG324" s="105">
        <f t="shared" si="111"/>
        <v>0</v>
      </c>
      <c r="BH324" s="105">
        <f t="shared" si="112"/>
        <v>0</v>
      </c>
      <c r="BI324" s="105">
        <f t="shared" si="113"/>
        <v>0</v>
      </c>
      <c r="BJ324" s="18" t="s">
        <v>11</v>
      </c>
      <c r="BK324" s="105">
        <f t="shared" si="114"/>
        <v>0</v>
      </c>
      <c r="BL324" s="18" t="s">
        <v>224</v>
      </c>
      <c r="BM324" s="18" t="s">
        <v>825</v>
      </c>
    </row>
    <row r="325" spans="2:65" s="1" customFormat="1" ht="25.5" customHeight="1">
      <c r="B325" s="131"/>
      <c r="C325" s="160" t="s">
        <v>826</v>
      </c>
      <c r="D325" s="160" t="s">
        <v>161</v>
      </c>
      <c r="E325" s="161" t="s">
        <v>827</v>
      </c>
      <c r="F325" s="218" t="s">
        <v>828</v>
      </c>
      <c r="G325" s="218"/>
      <c r="H325" s="218"/>
      <c r="I325" s="218"/>
      <c r="J325" s="162" t="s">
        <v>164</v>
      </c>
      <c r="K325" s="163">
        <v>721.39599999999996</v>
      </c>
      <c r="L325" s="226">
        <v>0</v>
      </c>
      <c r="M325" s="226"/>
      <c r="N325" s="219">
        <f t="shared" si="105"/>
        <v>0</v>
      </c>
      <c r="O325" s="219"/>
      <c r="P325" s="219"/>
      <c r="Q325" s="219"/>
      <c r="R325" s="134"/>
      <c r="T325" s="164" t="s">
        <v>5</v>
      </c>
      <c r="U325" s="43" t="s">
        <v>43</v>
      </c>
      <c r="V325" s="35"/>
      <c r="W325" s="165">
        <f t="shared" si="106"/>
        <v>0</v>
      </c>
      <c r="X325" s="165">
        <v>0</v>
      </c>
      <c r="Y325" s="165">
        <f t="shared" si="107"/>
        <v>0</v>
      </c>
      <c r="Z325" s="165">
        <v>0</v>
      </c>
      <c r="AA325" s="166">
        <f t="shared" si="108"/>
        <v>0</v>
      </c>
      <c r="AR325" s="18" t="s">
        <v>224</v>
      </c>
      <c r="AT325" s="18" t="s">
        <v>161</v>
      </c>
      <c r="AU325" s="18" t="s">
        <v>104</v>
      </c>
      <c r="AY325" s="18" t="s">
        <v>160</v>
      </c>
      <c r="BE325" s="105">
        <f t="shared" si="109"/>
        <v>0</v>
      </c>
      <c r="BF325" s="105">
        <f t="shared" si="110"/>
        <v>0</v>
      </c>
      <c r="BG325" s="105">
        <f t="shared" si="111"/>
        <v>0</v>
      </c>
      <c r="BH325" s="105">
        <f t="shared" si="112"/>
        <v>0</v>
      </c>
      <c r="BI325" s="105">
        <f t="shared" si="113"/>
        <v>0</v>
      </c>
      <c r="BJ325" s="18" t="s">
        <v>11</v>
      </c>
      <c r="BK325" s="105">
        <f t="shared" si="114"/>
        <v>0</v>
      </c>
      <c r="BL325" s="18" t="s">
        <v>224</v>
      </c>
      <c r="BM325" s="18" t="s">
        <v>829</v>
      </c>
    </row>
    <row r="326" spans="2:65" s="1" customFormat="1" ht="38.25" customHeight="1">
      <c r="B326" s="131"/>
      <c r="C326" s="160" t="s">
        <v>830</v>
      </c>
      <c r="D326" s="160" t="s">
        <v>161</v>
      </c>
      <c r="E326" s="161" t="s">
        <v>831</v>
      </c>
      <c r="F326" s="218" t="s">
        <v>832</v>
      </c>
      <c r="G326" s="218"/>
      <c r="H326" s="218"/>
      <c r="I326" s="218"/>
      <c r="J326" s="162" t="s">
        <v>202</v>
      </c>
      <c r="K326" s="163">
        <v>101.2</v>
      </c>
      <c r="L326" s="226">
        <v>0</v>
      </c>
      <c r="M326" s="226"/>
      <c r="N326" s="219">
        <f t="shared" si="105"/>
        <v>0</v>
      </c>
      <c r="O326" s="219"/>
      <c r="P326" s="219"/>
      <c r="Q326" s="219"/>
      <c r="R326" s="134"/>
      <c r="T326" s="164" t="s">
        <v>5</v>
      </c>
      <c r="U326" s="43" t="s">
        <v>43</v>
      </c>
      <c r="V326" s="35"/>
      <c r="W326" s="165">
        <f t="shared" si="106"/>
        <v>0</v>
      </c>
      <c r="X326" s="165">
        <v>0</v>
      </c>
      <c r="Y326" s="165">
        <f t="shared" si="107"/>
        <v>0</v>
      </c>
      <c r="Z326" s="165">
        <v>0</v>
      </c>
      <c r="AA326" s="166">
        <f t="shared" si="108"/>
        <v>0</v>
      </c>
      <c r="AR326" s="18" t="s">
        <v>224</v>
      </c>
      <c r="AT326" s="18" t="s">
        <v>161</v>
      </c>
      <c r="AU326" s="18" t="s">
        <v>104</v>
      </c>
      <c r="AY326" s="18" t="s">
        <v>160</v>
      </c>
      <c r="BE326" s="105">
        <f t="shared" si="109"/>
        <v>0</v>
      </c>
      <c r="BF326" s="105">
        <f t="shared" si="110"/>
        <v>0</v>
      </c>
      <c r="BG326" s="105">
        <f t="shared" si="111"/>
        <v>0</v>
      </c>
      <c r="BH326" s="105">
        <f t="shared" si="112"/>
        <v>0</v>
      </c>
      <c r="BI326" s="105">
        <f t="shared" si="113"/>
        <v>0</v>
      </c>
      <c r="BJ326" s="18" t="s">
        <v>11</v>
      </c>
      <c r="BK326" s="105">
        <f t="shared" si="114"/>
        <v>0</v>
      </c>
      <c r="BL326" s="18" t="s">
        <v>224</v>
      </c>
      <c r="BM326" s="18" t="s">
        <v>833</v>
      </c>
    </row>
    <row r="327" spans="2:65" s="1" customFormat="1" ht="25.5" customHeight="1">
      <c r="B327" s="131"/>
      <c r="C327" s="160" t="s">
        <v>834</v>
      </c>
      <c r="D327" s="160" t="s">
        <v>161</v>
      </c>
      <c r="E327" s="161" t="s">
        <v>835</v>
      </c>
      <c r="F327" s="218" t="s">
        <v>836</v>
      </c>
      <c r="G327" s="218"/>
      <c r="H327" s="218"/>
      <c r="I327" s="218"/>
      <c r="J327" s="162" t="s">
        <v>189</v>
      </c>
      <c r="K327" s="163">
        <v>0.309</v>
      </c>
      <c r="L327" s="226">
        <v>0</v>
      </c>
      <c r="M327" s="226"/>
      <c r="N327" s="219">
        <f t="shared" si="105"/>
        <v>0</v>
      </c>
      <c r="O327" s="219"/>
      <c r="P327" s="219"/>
      <c r="Q327" s="219"/>
      <c r="R327" s="134"/>
      <c r="T327" s="164" t="s">
        <v>5</v>
      </c>
      <c r="U327" s="43" t="s">
        <v>43</v>
      </c>
      <c r="V327" s="35"/>
      <c r="W327" s="165">
        <f t="shared" si="106"/>
        <v>0</v>
      </c>
      <c r="X327" s="165">
        <v>0</v>
      </c>
      <c r="Y327" s="165">
        <f t="shared" si="107"/>
        <v>0</v>
      </c>
      <c r="Z327" s="165">
        <v>0</v>
      </c>
      <c r="AA327" s="166">
        <f t="shared" si="108"/>
        <v>0</v>
      </c>
      <c r="AR327" s="18" t="s">
        <v>224</v>
      </c>
      <c r="AT327" s="18" t="s">
        <v>161</v>
      </c>
      <c r="AU327" s="18" t="s">
        <v>104</v>
      </c>
      <c r="AY327" s="18" t="s">
        <v>160</v>
      </c>
      <c r="BE327" s="105">
        <f t="shared" si="109"/>
        <v>0</v>
      </c>
      <c r="BF327" s="105">
        <f t="shared" si="110"/>
        <v>0</v>
      </c>
      <c r="BG327" s="105">
        <f t="shared" si="111"/>
        <v>0</v>
      </c>
      <c r="BH327" s="105">
        <f t="shared" si="112"/>
        <v>0</v>
      </c>
      <c r="BI327" s="105">
        <f t="shared" si="113"/>
        <v>0</v>
      </c>
      <c r="BJ327" s="18" t="s">
        <v>11</v>
      </c>
      <c r="BK327" s="105">
        <f t="shared" si="114"/>
        <v>0</v>
      </c>
      <c r="BL327" s="18" t="s">
        <v>224</v>
      </c>
      <c r="BM327" s="18" t="s">
        <v>837</v>
      </c>
    </row>
    <row r="328" spans="2:65" s="9" customFormat="1" ht="29.85" customHeight="1">
      <c r="B328" s="149"/>
      <c r="C328" s="150"/>
      <c r="D328" s="159" t="s">
        <v>131</v>
      </c>
      <c r="E328" s="159"/>
      <c r="F328" s="159"/>
      <c r="G328" s="159"/>
      <c r="H328" s="159"/>
      <c r="I328" s="159"/>
      <c r="J328" s="159"/>
      <c r="K328" s="159"/>
      <c r="L328" s="159"/>
      <c r="M328" s="159"/>
      <c r="N328" s="220">
        <f>BK328</f>
        <v>0</v>
      </c>
      <c r="O328" s="221"/>
      <c r="P328" s="221"/>
      <c r="Q328" s="221"/>
      <c r="R328" s="152"/>
      <c r="T328" s="153"/>
      <c r="U328" s="150"/>
      <c r="V328" s="150"/>
      <c r="W328" s="154">
        <f>SUM(W329:W347)</f>
        <v>0</v>
      </c>
      <c r="X328" s="150"/>
      <c r="Y328" s="154">
        <f>SUM(Y329:Y347)</f>
        <v>0.8431439599999998</v>
      </c>
      <c r="Z328" s="150"/>
      <c r="AA328" s="155">
        <f>SUM(AA329:AA347)</f>
        <v>0</v>
      </c>
      <c r="AR328" s="156" t="s">
        <v>104</v>
      </c>
      <c r="AT328" s="157" t="s">
        <v>77</v>
      </c>
      <c r="AU328" s="157" t="s">
        <v>11</v>
      </c>
      <c r="AY328" s="156" t="s">
        <v>160</v>
      </c>
      <c r="BK328" s="158">
        <f>SUM(BK329:BK347)</f>
        <v>0</v>
      </c>
    </row>
    <row r="329" spans="2:65" s="1" customFormat="1" ht="38.25" customHeight="1">
      <c r="B329" s="131"/>
      <c r="C329" s="160" t="s">
        <v>838</v>
      </c>
      <c r="D329" s="160" t="s">
        <v>161</v>
      </c>
      <c r="E329" s="161" t="s">
        <v>839</v>
      </c>
      <c r="F329" s="218" t="s">
        <v>840</v>
      </c>
      <c r="G329" s="218"/>
      <c r="H329" s="218"/>
      <c r="I329" s="218"/>
      <c r="J329" s="162" t="s">
        <v>164</v>
      </c>
      <c r="K329" s="163">
        <v>3.8479999999999999</v>
      </c>
      <c r="L329" s="226">
        <v>0</v>
      </c>
      <c r="M329" s="226"/>
      <c r="N329" s="219">
        <f t="shared" ref="N329:N347" si="115">ROUND(L329*K329,0)</f>
        <v>0</v>
      </c>
      <c r="O329" s="219"/>
      <c r="P329" s="219"/>
      <c r="Q329" s="219"/>
      <c r="R329" s="134"/>
      <c r="T329" s="164" t="s">
        <v>5</v>
      </c>
      <c r="U329" s="43" t="s">
        <v>43</v>
      </c>
      <c r="V329" s="35"/>
      <c r="W329" s="165">
        <f t="shared" ref="W329:W347" si="116">V329*K329</f>
        <v>0</v>
      </c>
      <c r="X329" s="165">
        <v>2.7E-4</v>
      </c>
      <c r="Y329" s="165">
        <f t="shared" ref="Y329:Y347" si="117">X329*K329</f>
        <v>1.03896E-3</v>
      </c>
      <c r="Z329" s="165">
        <v>0</v>
      </c>
      <c r="AA329" s="166">
        <f t="shared" ref="AA329:AA347" si="118">Z329*K329</f>
        <v>0</v>
      </c>
      <c r="AR329" s="18" t="s">
        <v>224</v>
      </c>
      <c r="AT329" s="18" t="s">
        <v>161</v>
      </c>
      <c r="AU329" s="18" t="s">
        <v>104</v>
      </c>
      <c r="AY329" s="18" t="s">
        <v>160</v>
      </c>
      <c r="BE329" s="105">
        <f t="shared" ref="BE329:BE347" si="119">IF(U329="základní",N329,0)</f>
        <v>0</v>
      </c>
      <c r="BF329" s="105">
        <f t="shared" ref="BF329:BF347" si="120">IF(U329="snížená",N329,0)</f>
        <v>0</v>
      </c>
      <c r="BG329" s="105">
        <f t="shared" ref="BG329:BG347" si="121">IF(U329="zákl. přenesená",N329,0)</f>
        <v>0</v>
      </c>
      <c r="BH329" s="105">
        <f t="shared" ref="BH329:BH347" si="122">IF(U329="sníž. přenesená",N329,0)</f>
        <v>0</v>
      </c>
      <c r="BI329" s="105">
        <f t="shared" ref="BI329:BI347" si="123">IF(U329="nulová",N329,0)</f>
        <v>0</v>
      </c>
      <c r="BJ329" s="18" t="s">
        <v>11</v>
      </c>
      <c r="BK329" s="105">
        <f t="shared" ref="BK329:BK347" si="124">ROUND(L329*K329,0)</f>
        <v>0</v>
      </c>
      <c r="BL329" s="18" t="s">
        <v>224</v>
      </c>
      <c r="BM329" s="18" t="s">
        <v>841</v>
      </c>
    </row>
    <row r="330" spans="2:65" s="1" customFormat="1" ht="25.5" customHeight="1">
      <c r="B330" s="131"/>
      <c r="C330" s="167" t="s">
        <v>842</v>
      </c>
      <c r="D330" s="167" t="s">
        <v>304</v>
      </c>
      <c r="E330" s="168" t="s">
        <v>843</v>
      </c>
      <c r="F330" s="229" t="s">
        <v>844</v>
      </c>
      <c r="G330" s="229"/>
      <c r="H330" s="229"/>
      <c r="I330" s="229"/>
      <c r="J330" s="169" t="s">
        <v>207</v>
      </c>
      <c r="K330" s="170">
        <v>3</v>
      </c>
      <c r="L330" s="227">
        <v>0</v>
      </c>
      <c r="M330" s="227"/>
      <c r="N330" s="228">
        <f t="shared" si="115"/>
        <v>0</v>
      </c>
      <c r="O330" s="219"/>
      <c r="P330" s="219"/>
      <c r="Q330" s="219"/>
      <c r="R330" s="134"/>
      <c r="T330" s="164" t="s">
        <v>5</v>
      </c>
      <c r="U330" s="43" t="s">
        <v>43</v>
      </c>
      <c r="V330" s="35"/>
      <c r="W330" s="165">
        <f t="shared" si="116"/>
        <v>0</v>
      </c>
      <c r="X330" s="165">
        <v>2.1000000000000001E-2</v>
      </c>
      <c r="Y330" s="165">
        <f t="shared" si="117"/>
        <v>6.3E-2</v>
      </c>
      <c r="Z330" s="165">
        <v>0</v>
      </c>
      <c r="AA330" s="166">
        <f t="shared" si="118"/>
        <v>0</v>
      </c>
      <c r="AR330" s="18" t="s">
        <v>287</v>
      </c>
      <c r="AT330" s="18" t="s">
        <v>304</v>
      </c>
      <c r="AU330" s="18" t="s">
        <v>104</v>
      </c>
      <c r="AY330" s="18" t="s">
        <v>160</v>
      </c>
      <c r="BE330" s="105">
        <f t="shared" si="119"/>
        <v>0</v>
      </c>
      <c r="BF330" s="105">
        <f t="shared" si="120"/>
        <v>0</v>
      </c>
      <c r="BG330" s="105">
        <f t="shared" si="121"/>
        <v>0</v>
      </c>
      <c r="BH330" s="105">
        <f t="shared" si="122"/>
        <v>0</v>
      </c>
      <c r="BI330" s="105">
        <f t="shared" si="123"/>
        <v>0</v>
      </c>
      <c r="BJ330" s="18" t="s">
        <v>11</v>
      </c>
      <c r="BK330" s="105">
        <f t="shared" si="124"/>
        <v>0</v>
      </c>
      <c r="BL330" s="18" t="s">
        <v>224</v>
      </c>
      <c r="BM330" s="18" t="s">
        <v>845</v>
      </c>
    </row>
    <row r="331" spans="2:65" s="1" customFormat="1" ht="38.25" customHeight="1">
      <c r="B331" s="131"/>
      <c r="C331" s="160" t="s">
        <v>846</v>
      </c>
      <c r="D331" s="160" t="s">
        <v>161</v>
      </c>
      <c r="E331" s="161" t="s">
        <v>847</v>
      </c>
      <c r="F331" s="218" t="s">
        <v>848</v>
      </c>
      <c r="G331" s="218"/>
      <c r="H331" s="218"/>
      <c r="I331" s="218"/>
      <c r="J331" s="162" t="s">
        <v>164</v>
      </c>
      <c r="K331" s="163">
        <v>28</v>
      </c>
      <c r="L331" s="226">
        <v>0</v>
      </c>
      <c r="M331" s="226"/>
      <c r="N331" s="219">
        <f t="shared" si="115"/>
        <v>0</v>
      </c>
      <c r="O331" s="219"/>
      <c r="P331" s="219"/>
      <c r="Q331" s="219"/>
      <c r="R331" s="134"/>
      <c r="T331" s="164" t="s">
        <v>5</v>
      </c>
      <c r="U331" s="43" t="s">
        <v>43</v>
      </c>
      <c r="V331" s="35"/>
      <c r="W331" s="165">
        <f t="shared" si="116"/>
        <v>0</v>
      </c>
      <c r="X331" s="165">
        <v>2.5999999999999998E-4</v>
      </c>
      <c r="Y331" s="165">
        <f t="shared" si="117"/>
        <v>7.2799999999999991E-3</v>
      </c>
      <c r="Z331" s="165">
        <v>0</v>
      </c>
      <c r="AA331" s="166">
        <f t="shared" si="118"/>
        <v>0</v>
      </c>
      <c r="AR331" s="18" t="s">
        <v>224</v>
      </c>
      <c r="AT331" s="18" t="s">
        <v>161</v>
      </c>
      <c r="AU331" s="18" t="s">
        <v>104</v>
      </c>
      <c r="AY331" s="18" t="s">
        <v>160</v>
      </c>
      <c r="BE331" s="105">
        <f t="shared" si="119"/>
        <v>0</v>
      </c>
      <c r="BF331" s="105">
        <f t="shared" si="120"/>
        <v>0</v>
      </c>
      <c r="BG331" s="105">
        <f t="shared" si="121"/>
        <v>0</v>
      </c>
      <c r="BH331" s="105">
        <f t="shared" si="122"/>
        <v>0</v>
      </c>
      <c r="BI331" s="105">
        <f t="shared" si="123"/>
        <v>0</v>
      </c>
      <c r="BJ331" s="18" t="s">
        <v>11</v>
      </c>
      <c r="BK331" s="105">
        <f t="shared" si="124"/>
        <v>0</v>
      </c>
      <c r="BL331" s="18" t="s">
        <v>224</v>
      </c>
      <c r="BM331" s="18" t="s">
        <v>849</v>
      </c>
    </row>
    <row r="332" spans="2:65" s="1" customFormat="1" ht="25.5" customHeight="1">
      <c r="B332" s="131"/>
      <c r="C332" s="167" t="s">
        <v>850</v>
      </c>
      <c r="D332" s="167" t="s">
        <v>304</v>
      </c>
      <c r="E332" s="168" t="s">
        <v>851</v>
      </c>
      <c r="F332" s="229" t="s">
        <v>852</v>
      </c>
      <c r="G332" s="229"/>
      <c r="H332" s="229"/>
      <c r="I332" s="229"/>
      <c r="J332" s="169" t="s">
        <v>207</v>
      </c>
      <c r="K332" s="170">
        <v>7</v>
      </c>
      <c r="L332" s="227">
        <v>0</v>
      </c>
      <c r="M332" s="227"/>
      <c r="N332" s="228">
        <f t="shared" si="115"/>
        <v>0</v>
      </c>
      <c r="O332" s="219"/>
      <c r="P332" s="219"/>
      <c r="Q332" s="219"/>
      <c r="R332" s="134"/>
      <c r="T332" s="164" t="s">
        <v>5</v>
      </c>
      <c r="U332" s="43" t="s">
        <v>43</v>
      </c>
      <c r="V332" s="35"/>
      <c r="W332" s="165">
        <f t="shared" si="116"/>
        <v>0</v>
      </c>
      <c r="X332" s="165">
        <v>6.2199999999999998E-2</v>
      </c>
      <c r="Y332" s="165">
        <f t="shared" si="117"/>
        <v>0.43540000000000001</v>
      </c>
      <c r="Z332" s="165">
        <v>0</v>
      </c>
      <c r="AA332" s="166">
        <f t="shared" si="118"/>
        <v>0</v>
      </c>
      <c r="AR332" s="18" t="s">
        <v>287</v>
      </c>
      <c r="AT332" s="18" t="s">
        <v>304</v>
      </c>
      <c r="AU332" s="18" t="s">
        <v>104</v>
      </c>
      <c r="AY332" s="18" t="s">
        <v>160</v>
      </c>
      <c r="BE332" s="105">
        <f t="shared" si="119"/>
        <v>0</v>
      </c>
      <c r="BF332" s="105">
        <f t="shared" si="120"/>
        <v>0</v>
      </c>
      <c r="BG332" s="105">
        <f t="shared" si="121"/>
        <v>0</v>
      </c>
      <c r="BH332" s="105">
        <f t="shared" si="122"/>
        <v>0</v>
      </c>
      <c r="BI332" s="105">
        <f t="shared" si="123"/>
        <v>0</v>
      </c>
      <c r="BJ332" s="18" t="s">
        <v>11</v>
      </c>
      <c r="BK332" s="105">
        <f t="shared" si="124"/>
        <v>0</v>
      </c>
      <c r="BL332" s="18" t="s">
        <v>224</v>
      </c>
      <c r="BM332" s="18" t="s">
        <v>853</v>
      </c>
    </row>
    <row r="333" spans="2:65" s="1" customFormat="1" ht="25.5" customHeight="1">
      <c r="B333" s="131"/>
      <c r="C333" s="167" t="s">
        <v>854</v>
      </c>
      <c r="D333" s="167" t="s">
        <v>304</v>
      </c>
      <c r="E333" s="168" t="s">
        <v>855</v>
      </c>
      <c r="F333" s="229" t="s">
        <v>856</v>
      </c>
      <c r="G333" s="229"/>
      <c r="H333" s="229"/>
      <c r="I333" s="229"/>
      <c r="J333" s="169" t="s">
        <v>207</v>
      </c>
      <c r="K333" s="170">
        <v>2</v>
      </c>
      <c r="L333" s="227">
        <v>0</v>
      </c>
      <c r="M333" s="227"/>
      <c r="N333" s="228">
        <f t="shared" si="115"/>
        <v>0</v>
      </c>
      <c r="O333" s="219"/>
      <c r="P333" s="219"/>
      <c r="Q333" s="219"/>
      <c r="R333" s="134"/>
      <c r="T333" s="164" t="s">
        <v>5</v>
      </c>
      <c r="U333" s="43" t="s">
        <v>43</v>
      </c>
      <c r="V333" s="35"/>
      <c r="W333" s="165">
        <f t="shared" si="116"/>
        <v>0</v>
      </c>
      <c r="X333" s="165">
        <v>3.5000000000000003E-2</v>
      </c>
      <c r="Y333" s="165">
        <f t="shared" si="117"/>
        <v>7.0000000000000007E-2</v>
      </c>
      <c r="Z333" s="165">
        <v>0</v>
      </c>
      <c r="AA333" s="166">
        <f t="shared" si="118"/>
        <v>0</v>
      </c>
      <c r="AR333" s="18" t="s">
        <v>287</v>
      </c>
      <c r="AT333" s="18" t="s">
        <v>304</v>
      </c>
      <c r="AU333" s="18" t="s">
        <v>104</v>
      </c>
      <c r="AY333" s="18" t="s">
        <v>160</v>
      </c>
      <c r="BE333" s="105">
        <f t="shared" si="119"/>
        <v>0</v>
      </c>
      <c r="BF333" s="105">
        <f t="shared" si="120"/>
        <v>0</v>
      </c>
      <c r="BG333" s="105">
        <f t="shared" si="121"/>
        <v>0</v>
      </c>
      <c r="BH333" s="105">
        <f t="shared" si="122"/>
        <v>0</v>
      </c>
      <c r="BI333" s="105">
        <f t="shared" si="123"/>
        <v>0</v>
      </c>
      <c r="BJ333" s="18" t="s">
        <v>11</v>
      </c>
      <c r="BK333" s="105">
        <f t="shared" si="124"/>
        <v>0</v>
      </c>
      <c r="BL333" s="18" t="s">
        <v>224</v>
      </c>
      <c r="BM333" s="18" t="s">
        <v>857</v>
      </c>
    </row>
    <row r="334" spans="2:65" s="1" customFormat="1" ht="25.5" customHeight="1">
      <c r="B334" s="131"/>
      <c r="C334" s="160" t="s">
        <v>858</v>
      </c>
      <c r="D334" s="160" t="s">
        <v>161</v>
      </c>
      <c r="E334" s="161" t="s">
        <v>859</v>
      </c>
      <c r="F334" s="218" t="s">
        <v>860</v>
      </c>
      <c r="G334" s="218"/>
      <c r="H334" s="218"/>
      <c r="I334" s="218"/>
      <c r="J334" s="162" t="s">
        <v>207</v>
      </c>
      <c r="K334" s="163">
        <v>10</v>
      </c>
      <c r="L334" s="226">
        <v>0</v>
      </c>
      <c r="M334" s="226"/>
      <c r="N334" s="219">
        <f t="shared" si="115"/>
        <v>0</v>
      </c>
      <c r="O334" s="219"/>
      <c r="P334" s="219"/>
      <c r="Q334" s="219"/>
      <c r="R334" s="134"/>
      <c r="T334" s="164" t="s">
        <v>5</v>
      </c>
      <c r="U334" s="43" t="s">
        <v>43</v>
      </c>
      <c r="V334" s="35"/>
      <c r="W334" s="165">
        <f t="shared" si="116"/>
        <v>0</v>
      </c>
      <c r="X334" s="165">
        <v>2.7E-4</v>
      </c>
      <c r="Y334" s="165">
        <f t="shared" si="117"/>
        <v>2.7000000000000001E-3</v>
      </c>
      <c r="Z334" s="165">
        <v>0</v>
      </c>
      <c r="AA334" s="166">
        <f t="shared" si="118"/>
        <v>0</v>
      </c>
      <c r="AR334" s="18" t="s">
        <v>224</v>
      </c>
      <c r="AT334" s="18" t="s">
        <v>161</v>
      </c>
      <c r="AU334" s="18" t="s">
        <v>104</v>
      </c>
      <c r="AY334" s="18" t="s">
        <v>160</v>
      </c>
      <c r="BE334" s="105">
        <f t="shared" si="119"/>
        <v>0</v>
      </c>
      <c r="BF334" s="105">
        <f t="shared" si="120"/>
        <v>0</v>
      </c>
      <c r="BG334" s="105">
        <f t="shared" si="121"/>
        <v>0</v>
      </c>
      <c r="BH334" s="105">
        <f t="shared" si="122"/>
        <v>0</v>
      </c>
      <c r="BI334" s="105">
        <f t="shared" si="123"/>
        <v>0</v>
      </c>
      <c r="BJ334" s="18" t="s">
        <v>11</v>
      </c>
      <c r="BK334" s="105">
        <f t="shared" si="124"/>
        <v>0</v>
      </c>
      <c r="BL334" s="18" t="s">
        <v>224</v>
      </c>
      <c r="BM334" s="18" t="s">
        <v>861</v>
      </c>
    </row>
    <row r="335" spans="2:65" s="1" customFormat="1" ht="25.5" customHeight="1">
      <c r="B335" s="131"/>
      <c r="C335" s="167" t="s">
        <v>862</v>
      </c>
      <c r="D335" s="167" t="s">
        <v>304</v>
      </c>
      <c r="E335" s="168" t="s">
        <v>863</v>
      </c>
      <c r="F335" s="229" t="s">
        <v>864</v>
      </c>
      <c r="G335" s="229"/>
      <c r="H335" s="229"/>
      <c r="I335" s="229"/>
      <c r="J335" s="169" t="s">
        <v>207</v>
      </c>
      <c r="K335" s="170">
        <v>2</v>
      </c>
      <c r="L335" s="227">
        <v>0</v>
      </c>
      <c r="M335" s="227"/>
      <c r="N335" s="228">
        <f t="shared" si="115"/>
        <v>0</v>
      </c>
      <c r="O335" s="219"/>
      <c r="P335" s="219"/>
      <c r="Q335" s="219"/>
      <c r="R335" s="134"/>
      <c r="T335" s="164" t="s">
        <v>5</v>
      </c>
      <c r="U335" s="43" t="s">
        <v>43</v>
      </c>
      <c r="V335" s="35"/>
      <c r="W335" s="165">
        <f t="shared" si="116"/>
        <v>0</v>
      </c>
      <c r="X335" s="165">
        <v>1.4E-2</v>
      </c>
      <c r="Y335" s="165">
        <f t="shared" si="117"/>
        <v>2.8000000000000001E-2</v>
      </c>
      <c r="Z335" s="165">
        <v>0</v>
      </c>
      <c r="AA335" s="166">
        <f t="shared" si="118"/>
        <v>0</v>
      </c>
      <c r="AR335" s="18" t="s">
        <v>287</v>
      </c>
      <c r="AT335" s="18" t="s">
        <v>304</v>
      </c>
      <c r="AU335" s="18" t="s">
        <v>104</v>
      </c>
      <c r="AY335" s="18" t="s">
        <v>160</v>
      </c>
      <c r="BE335" s="105">
        <f t="shared" si="119"/>
        <v>0</v>
      </c>
      <c r="BF335" s="105">
        <f t="shared" si="120"/>
        <v>0</v>
      </c>
      <c r="BG335" s="105">
        <f t="shared" si="121"/>
        <v>0</v>
      </c>
      <c r="BH335" s="105">
        <f t="shared" si="122"/>
        <v>0</v>
      </c>
      <c r="BI335" s="105">
        <f t="shared" si="123"/>
        <v>0</v>
      </c>
      <c r="BJ335" s="18" t="s">
        <v>11</v>
      </c>
      <c r="BK335" s="105">
        <f t="shared" si="124"/>
        <v>0</v>
      </c>
      <c r="BL335" s="18" t="s">
        <v>224</v>
      </c>
      <c r="BM335" s="18" t="s">
        <v>865</v>
      </c>
    </row>
    <row r="336" spans="2:65" s="1" customFormat="1" ht="25.5" customHeight="1">
      <c r="B336" s="131"/>
      <c r="C336" s="167" t="s">
        <v>866</v>
      </c>
      <c r="D336" s="167" t="s">
        <v>304</v>
      </c>
      <c r="E336" s="168" t="s">
        <v>867</v>
      </c>
      <c r="F336" s="229" t="s">
        <v>868</v>
      </c>
      <c r="G336" s="229"/>
      <c r="H336" s="229"/>
      <c r="I336" s="229"/>
      <c r="J336" s="169" t="s">
        <v>207</v>
      </c>
      <c r="K336" s="170">
        <v>2</v>
      </c>
      <c r="L336" s="227">
        <v>0</v>
      </c>
      <c r="M336" s="227"/>
      <c r="N336" s="228">
        <f t="shared" si="115"/>
        <v>0</v>
      </c>
      <c r="O336" s="219"/>
      <c r="P336" s="219"/>
      <c r="Q336" s="219"/>
      <c r="R336" s="134"/>
      <c r="T336" s="164" t="s">
        <v>5</v>
      </c>
      <c r="U336" s="43" t="s">
        <v>43</v>
      </c>
      <c r="V336" s="35"/>
      <c r="W336" s="165">
        <f t="shared" si="116"/>
        <v>0</v>
      </c>
      <c r="X336" s="165">
        <v>9.2999999999999992E-3</v>
      </c>
      <c r="Y336" s="165">
        <f t="shared" si="117"/>
        <v>1.8599999999999998E-2</v>
      </c>
      <c r="Z336" s="165">
        <v>0</v>
      </c>
      <c r="AA336" s="166">
        <f t="shared" si="118"/>
        <v>0</v>
      </c>
      <c r="AR336" s="18" t="s">
        <v>287</v>
      </c>
      <c r="AT336" s="18" t="s">
        <v>304</v>
      </c>
      <c r="AU336" s="18" t="s">
        <v>104</v>
      </c>
      <c r="AY336" s="18" t="s">
        <v>160</v>
      </c>
      <c r="BE336" s="105">
        <f t="shared" si="119"/>
        <v>0</v>
      </c>
      <c r="BF336" s="105">
        <f t="shared" si="120"/>
        <v>0</v>
      </c>
      <c r="BG336" s="105">
        <f t="shared" si="121"/>
        <v>0</v>
      </c>
      <c r="BH336" s="105">
        <f t="shared" si="122"/>
        <v>0</v>
      </c>
      <c r="BI336" s="105">
        <f t="shared" si="123"/>
        <v>0</v>
      </c>
      <c r="BJ336" s="18" t="s">
        <v>11</v>
      </c>
      <c r="BK336" s="105">
        <f t="shared" si="124"/>
        <v>0</v>
      </c>
      <c r="BL336" s="18" t="s">
        <v>224</v>
      </c>
      <c r="BM336" s="18" t="s">
        <v>869</v>
      </c>
    </row>
    <row r="337" spans="2:65" s="1" customFormat="1" ht="25.5" customHeight="1">
      <c r="B337" s="131"/>
      <c r="C337" s="167" t="s">
        <v>870</v>
      </c>
      <c r="D337" s="167" t="s">
        <v>304</v>
      </c>
      <c r="E337" s="168" t="s">
        <v>871</v>
      </c>
      <c r="F337" s="229" t="s">
        <v>872</v>
      </c>
      <c r="G337" s="229"/>
      <c r="H337" s="229"/>
      <c r="I337" s="229"/>
      <c r="J337" s="169" t="s">
        <v>207</v>
      </c>
      <c r="K337" s="170">
        <v>2</v>
      </c>
      <c r="L337" s="227">
        <v>0</v>
      </c>
      <c r="M337" s="227"/>
      <c r="N337" s="228">
        <f t="shared" si="115"/>
        <v>0</v>
      </c>
      <c r="O337" s="219"/>
      <c r="P337" s="219"/>
      <c r="Q337" s="219"/>
      <c r="R337" s="134"/>
      <c r="T337" s="164" t="s">
        <v>5</v>
      </c>
      <c r="U337" s="43" t="s">
        <v>43</v>
      </c>
      <c r="V337" s="35"/>
      <c r="W337" s="165">
        <f t="shared" si="116"/>
        <v>0</v>
      </c>
      <c r="X337" s="165">
        <v>7.3000000000000001E-3</v>
      </c>
      <c r="Y337" s="165">
        <f t="shared" si="117"/>
        <v>1.46E-2</v>
      </c>
      <c r="Z337" s="165">
        <v>0</v>
      </c>
      <c r="AA337" s="166">
        <f t="shared" si="118"/>
        <v>0</v>
      </c>
      <c r="AR337" s="18" t="s">
        <v>287</v>
      </c>
      <c r="AT337" s="18" t="s">
        <v>304</v>
      </c>
      <c r="AU337" s="18" t="s">
        <v>104</v>
      </c>
      <c r="AY337" s="18" t="s">
        <v>160</v>
      </c>
      <c r="BE337" s="105">
        <f t="shared" si="119"/>
        <v>0</v>
      </c>
      <c r="BF337" s="105">
        <f t="shared" si="120"/>
        <v>0</v>
      </c>
      <c r="BG337" s="105">
        <f t="shared" si="121"/>
        <v>0</v>
      </c>
      <c r="BH337" s="105">
        <f t="shared" si="122"/>
        <v>0</v>
      </c>
      <c r="BI337" s="105">
        <f t="shared" si="123"/>
        <v>0</v>
      </c>
      <c r="BJ337" s="18" t="s">
        <v>11</v>
      </c>
      <c r="BK337" s="105">
        <f t="shared" si="124"/>
        <v>0</v>
      </c>
      <c r="BL337" s="18" t="s">
        <v>224</v>
      </c>
      <c r="BM337" s="18" t="s">
        <v>873</v>
      </c>
    </row>
    <row r="338" spans="2:65" s="1" customFormat="1" ht="25.5" customHeight="1">
      <c r="B338" s="131"/>
      <c r="C338" s="167" t="s">
        <v>874</v>
      </c>
      <c r="D338" s="167" t="s">
        <v>304</v>
      </c>
      <c r="E338" s="168" t="s">
        <v>875</v>
      </c>
      <c r="F338" s="229" t="s">
        <v>876</v>
      </c>
      <c r="G338" s="229"/>
      <c r="H338" s="229"/>
      <c r="I338" s="229"/>
      <c r="J338" s="169" t="s">
        <v>207</v>
      </c>
      <c r="K338" s="170">
        <v>4</v>
      </c>
      <c r="L338" s="227">
        <v>0</v>
      </c>
      <c r="M338" s="227"/>
      <c r="N338" s="228">
        <f t="shared" si="115"/>
        <v>0</v>
      </c>
      <c r="O338" s="219"/>
      <c r="P338" s="219"/>
      <c r="Q338" s="219"/>
      <c r="R338" s="134"/>
      <c r="T338" s="164" t="s">
        <v>5</v>
      </c>
      <c r="U338" s="43" t="s">
        <v>43</v>
      </c>
      <c r="V338" s="35"/>
      <c r="W338" s="165">
        <f t="shared" si="116"/>
        <v>0</v>
      </c>
      <c r="X338" s="165">
        <v>0</v>
      </c>
      <c r="Y338" s="165">
        <f t="shared" si="117"/>
        <v>0</v>
      </c>
      <c r="Z338" s="165">
        <v>0</v>
      </c>
      <c r="AA338" s="166">
        <f t="shared" si="118"/>
        <v>0</v>
      </c>
      <c r="AR338" s="18" t="s">
        <v>287</v>
      </c>
      <c r="AT338" s="18" t="s">
        <v>304</v>
      </c>
      <c r="AU338" s="18" t="s">
        <v>104</v>
      </c>
      <c r="AY338" s="18" t="s">
        <v>160</v>
      </c>
      <c r="BE338" s="105">
        <f t="shared" si="119"/>
        <v>0</v>
      </c>
      <c r="BF338" s="105">
        <f t="shared" si="120"/>
        <v>0</v>
      </c>
      <c r="BG338" s="105">
        <f t="shared" si="121"/>
        <v>0</v>
      </c>
      <c r="BH338" s="105">
        <f t="shared" si="122"/>
        <v>0</v>
      </c>
      <c r="BI338" s="105">
        <f t="shared" si="123"/>
        <v>0</v>
      </c>
      <c r="BJ338" s="18" t="s">
        <v>11</v>
      </c>
      <c r="BK338" s="105">
        <f t="shared" si="124"/>
        <v>0</v>
      </c>
      <c r="BL338" s="18" t="s">
        <v>224</v>
      </c>
      <c r="BM338" s="18" t="s">
        <v>877</v>
      </c>
    </row>
    <row r="339" spans="2:65" s="1" customFormat="1" ht="25.5" customHeight="1">
      <c r="B339" s="131"/>
      <c r="C339" s="160" t="s">
        <v>878</v>
      </c>
      <c r="D339" s="160" t="s">
        <v>161</v>
      </c>
      <c r="E339" s="161" t="s">
        <v>879</v>
      </c>
      <c r="F339" s="218" t="s">
        <v>880</v>
      </c>
      <c r="G339" s="218"/>
      <c r="H339" s="218"/>
      <c r="I339" s="218"/>
      <c r="J339" s="162" t="s">
        <v>207</v>
      </c>
      <c r="K339" s="163">
        <v>2</v>
      </c>
      <c r="L339" s="226">
        <v>0</v>
      </c>
      <c r="M339" s="226"/>
      <c r="N339" s="219">
        <f t="shared" si="115"/>
        <v>0</v>
      </c>
      <c r="O339" s="219"/>
      <c r="P339" s="219"/>
      <c r="Q339" s="219"/>
      <c r="R339" s="134"/>
      <c r="T339" s="164" t="s">
        <v>5</v>
      </c>
      <c r="U339" s="43" t="s">
        <v>43</v>
      </c>
      <c r="V339" s="35"/>
      <c r="W339" s="165">
        <f t="shared" si="116"/>
        <v>0</v>
      </c>
      <c r="X339" s="165">
        <v>2.5999999999999998E-4</v>
      </c>
      <c r="Y339" s="165">
        <f t="shared" si="117"/>
        <v>5.1999999999999995E-4</v>
      </c>
      <c r="Z339" s="165">
        <v>0</v>
      </c>
      <c r="AA339" s="166">
        <f t="shared" si="118"/>
        <v>0</v>
      </c>
      <c r="AR339" s="18" t="s">
        <v>224</v>
      </c>
      <c r="AT339" s="18" t="s">
        <v>161</v>
      </c>
      <c r="AU339" s="18" t="s">
        <v>104</v>
      </c>
      <c r="AY339" s="18" t="s">
        <v>160</v>
      </c>
      <c r="BE339" s="105">
        <f t="shared" si="119"/>
        <v>0</v>
      </c>
      <c r="BF339" s="105">
        <f t="shared" si="120"/>
        <v>0</v>
      </c>
      <c r="BG339" s="105">
        <f t="shared" si="121"/>
        <v>0</v>
      </c>
      <c r="BH339" s="105">
        <f t="shared" si="122"/>
        <v>0</v>
      </c>
      <c r="BI339" s="105">
        <f t="shared" si="123"/>
        <v>0</v>
      </c>
      <c r="BJ339" s="18" t="s">
        <v>11</v>
      </c>
      <c r="BK339" s="105">
        <f t="shared" si="124"/>
        <v>0</v>
      </c>
      <c r="BL339" s="18" t="s">
        <v>224</v>
      </c>
      <c r="BM339" s="18" t="s">
        <v>881</v>
      </c>
    </row>
    <row r="340" spans="2:65" s="1" customFormat="1" ht="25.5" customHeight="1">
      <c r="B340" s="131"/>
      <c r="C340" s="167" t="s">
        <v>882</v>
      </c>
      <c r="D340" s="167" t="s">
        <v>304</v>
      </c>
      <c r="E340" s="168" t="s">
        <v>883</v>
      </c>
      <c r="F340" s="229" t="s">
        <v>884</v>
      </c>
      <c r="G340" s="229"/>
      <c r="H340" s="229"/>
      <c r="I340" s="229"/>
      <c r="J340" s="169" t="s">
        <v>207</v>
      </c>
      <c r="K340" s="170">
        <v>1</v>
      </c>
      <c r="L340" s="227">
        <v>0</v>
      </c>
      <c r="M340" s="227"/>
      <c r="N340" s="228">
        <f t="shared" si="115"/>
        <v>0</v>
      </c>
      <c r="O340" s="219"/>
      <c r="P340" s="219"/>
      <c r="Q340" s="219"/>
      <c r="R340" s="134"/>
      <c r="T340" s="164" t="s">
        <v>5</v>
      </c>
      <c r="U340" s="43" t="s">
        <v>43</v>
      </c>
      <c r="V340" s="35"/>
      <c r="W340" s="165">
        <f t="shared" si="116"/>
        <v>0</v>
      </c>
      <c r="X340" s="165">
        <v>7.3999999999999996E-2</v>
      </c>
      <c r="Y340" s="165">
        <f t="shared" si="117"/>
        <v>7.3999999999999996E-2</v>
      </c>
      <c r="Z340" s="165">
        <v>0</v>
      </c>
      <c r="AA340" s="166">
        <f t="shared" si="118"/>
        <v>0</v>
      </c>
      <c r="AR340" s="18" t="s">
        <v>287</v>
      </c>
      <c r="AT340" s="18" t="s">
        <v>304</v>
      </c>
      <c r="AU340" s="18" t="s">
        <v>104</v>
      </c>
      <c r="AY340" s="18" t="s">
        <v>160</v>
      </c>
      <c r="BE340" s="105">
        <f t="shared" si="119"/>
        <v>0</v>
      </c>
      <c r="BF340" s="105">
        <f t="shared" si="120"/>
        <v>0</v>
      </c>
      <c r="BG340" s="105">
        <f t="shared" si="121"/>
        <v>0</v>
      </c>
      <c r="BH340" s="105">
        <f t="shared" si="122"/>
        <v>0</v>
      </c>
      <c r="BI340" s="105">
        <f t="shared" si="123"/>
        <v>0</v>
      </c>
      <c r="BJ340" s="18" t="s">
        <v>11</v>
      </c>
      <c r="BK340" s="105">
        <f t="shared" si="124"/>
        <v>0</v>
      </c>
      <c r="BL340" s="18" t="s">
        <v>224</v>
      </c>
      <c r="BM340" s="18" t="s">
        <v>885</v>
      </c>
    </row>
    <row r="341" spans="2:65" s="1" customFormat="1" ht="25.5" customHeight="1">
      <c r="B341" s="131"/>
      <c r="C341" s="167" t="s">
        <v>886</v>
      </c>
      <c r="D341" s="167" t="s">
        <v>304</v>
      </c>
      <c r="E341" s="168" t="s">
        <v>887</v>
      </c>
      <c r="F341" s="229" t="s">
        <v>888</v>
      </c>
      <c r="G341" s="229"/>
      <c r="H341" s="229"/>
      <c r="I341" s="229"/>
      <c r="J341" s="169" t="s">
        <v>207</v>
      </c>
      <c r="K341" s="170">
        <v>1</v>
      </c>
      <c r="L341" s="227">
        <v>0</v>
      </c>
      <c r="M341" s="227"/>
      <c r="N341" s="228">
        <f t="shared" si="115"/>
        <v>0</v>
      </c>
      <c r="O341" s="219"/>
      <c r="P341" s="219"/>
      <c r="Q341" s="219"/>
      <c r="R341" s="134"/>
      <c r="T341" s="164" t="s">
        <v>5</v>
      </c>
      <c r="U341" s="43" t="s">
        <v>43</v>
      </c>
      <c r="V341" s="35"/>
      <c r="W341" s="165">
        <f t="shared" si="116"/>
        <v>0</v>
      </c>
      <c r="X341" s="165">
        <v>7.9000000000000001E-2</v>
      </c>
      <c r="Y341" s="165">
        <f t="shared" si="117"/>
        <v>7.9000000000000001E-2</v>
      </c>
      <c r="Z341" s="165">
        <v>0</v>
      </c>
      <c r="AA341" s="166">
        <f t="shared" si="118"/>
        <v>0</v>
      </c>
      <c r="AR341" s="18" t="s">
        <v>287</v>
      </c>
      <c r="AT341" s="18" t="s">
        <v>304</v>
      </c>
      <c r="AU341" s="18" t="s">
        <v>104</v>
      </c>
      <c r="AY341" s="18" t="s">
        <v>160</v>
      </c>
      <c r="BE341" s="105">
        <f t="shared" si="119"/>
        <v>0</v>
      </c>
      <c r="BF341" s="105">
        <f t="shared" si="120"/>
        <v>0</v>
      </c>
      <c r="BG341" s="105">
        <f t="shared" si="121"/>
        <v>0</v>
      </c>
      <c r="BH341" s="105">
        <f t="shared" si="122"/>
        <v>0</v>
      </c>
      <c r="BI341" s="105">
        <f t="shared" si="123"/>
        <v>0</v>
      </c>
      <c r="BJ341" s="18" t="s">
        <v>11</v>
      </c>
      <c r="BK341" s="105">
        <f t="shared" si="124"/>
        <v>0</v>
      </c>
      <c r="BL341" s="18" t="s">
        <v>224</v>
      </c>
      <c r="BM341" s="18" t="s">
        <v>889</v>
      </c>
    </row>
    <row r="342" spans="2:65" s="1" customFormat="1" ht="25.5" customHeight="1">
      <c r="B342" s="131"/>
      <c r="C342" s="160" t="s">
        <v>890</v>
      </c>
      <c r="D342" s="160" t="s">
        <v>161</v>
      </c>
      <c r="E342" s="161" t="s">
        <v>891</v>
      </c>
      <c r="F342" s="218" t="s">
        <v>892</v>
      </c>
      <c r="G342" s="218"/>
      <c r="H342" s="218"/>
      <c r="I342" s="218"/>
      <c r="J342" s="162" t="s">
        <v>202</v>
      </c>
      <c r="K342" s="163">
        <v>122.78</v>
      </c>
      <c r="L342" s="226">
        <v>0</v>
      </c>
      <c r="M342" s="226"/>
      <c r="N342" s="219">
        <f t="shared" si="115"/>
        <v>0</v>
      </c>
      <c r="O342" s="219"/>
      <c r="P342" s="219"/>
      <c r="Q342" s="219"/>
      <c r="R342" s="134"/>
      <c r="T342" s="164" t="s">
        <v>5</v>
      </c>
      <c r="U342" s="43" t="s">
        <v>43</v>
      </c>
      <c r="V342" s="35"/>
      <c r="W342" s="165">
        <f t="shared" si="116"/>
        <v>0</v>
      </c>
      <c r="X342" s="165">
        <v>0</v>
      </c>
      <c r="Y342" s="165">
        <f t="shared" si="117"/>
        <v>0</v>
      </c>
      <c r="Z342" s="165">
        <v>0</v>
      </c>
      <c r="AA342" s="166">
        <f t="shared" si="118"/>
        <v>0</v>
      </c>
      <c r="AR342" s="18" t="s">
        <v>224</v>
      </c>
      <c r="AT342" s="18" t="s">
        <v>161</v>
      </c>
      <c r="AU342" s="18" t="s">
        <v>104</v>
      </c>
      <c r="AY342" s="18" t="s">
        <v>160</v>
      </c>
      <c r="BE342" s="105">
        <f t="shared" si="119"/>
        <v>0</v>
      </c>
      <c r="BF342" s="105">
        <f t="shared" si="120"/>
        <v>0</v>
      </c>
      <c r="BG342" s="105">
        <f t="shared" si="121"/>
        <v>0</v>
      </c>
      <c r="BH342" s="105">
        <f t="shared" si="122"/>
        <v>0</v>
      </c>
      <c r="BI342" s="105">
        <f t="shared" si="123"/>
        <v>0</v>
      </c>
      <c r="BJ342" s="18" t="s">
        <v>11</v>
      </c>
      <c r="BK342" s="105">
        <f t="shared" si="124"/>
        <v>0</v>
      </c>
      <c r="BL342" s="18" t="s">
        <v>224</v>
      </c>
      <c r="BM342" s="18" t="s">
        <v>893</v>
      </c>
    </row>
    <row r="343" spans="2:65" s="1" customFormat="1" ht="38.25" customHeight="1">
      <c r="B343" s="131"/>
      <c r="C343" s="160" t="s">
        <v>894</v>
      </c>
      <c r="D343" s="160" t="s">
        <v>161</v>
      </c>
      <c r="E343" s="161" t="s">
        <v>895</v>
      </c>
      <c r="F343" s="218" t="s">
        <v>896</v>
      </c>
      <c r="G343" s="218"/>
      <c r="H343" s="218"/>
      <c r="I343" s="218"/>
      <c r="J343" s="162" t="s">
        <v>207</v>
      </c>
      <c r="K343" s="163">
        <v>13</v>
      </c>
      <c r="L343" s="226">
        <v>0</v>
      </c>
      <c r="M343" s="226"/>
      <c r="N343" s="219">
        <f t="shared" si="115"/>
        <v>0</v>
      </c>
      <c r="O343" s="219"/>
      <c r="P343" s="219"/>
      <c r="Q343" s="219"/>
      <c r="R343" s="134"/>
      <c r="T343" s="164" t="s">
        <v>5</v>
      </c>
      <c r="U343" s="43" t="s">
        <v>43</v>
      </c>
      <c r="V343" s="35"/>
      <c r="W343" s="165">
        <f t="shared" si="116"/>
        <v>0</v>
      </c>
      <c r="X343" s="165">
        <v>0</v>
      </c>
      <c r="Y343" s="165">
        <f t="shared" si="117"/>
        <v>0</v>
      </c>
      <c r="Z343" s="165">
        <v>0</v>
      </c>
      <c r="AA343" s="166">
        <f t="shared" si="118"/>
        <v>0</v>
      </c>
      <c r="AR343" s="18" t="s">
        <v>224</v>
      </c>
      <c r="AT343" s="18" t="s">
        <v>161</v>
      </c>
      <c r="AU343" s="18" t="s">
        <v>104</v>
      </c>
      <c r="AY343" s="18" t="s">
        <v>160</v>
      </c>
      <c r="BE343" s="105">
        <f t="shared" si="119"/>
        <v>0</v>
      </c>
      <c r="BF343" s="105">
        <f t="shared" si="120"/>
        <v>0</v>
      </c>
      <c r="BG343" s="105">
        <f t="shared" si="121"/>
        <v>0</v>
      </c>
      <c r="BH343" s="105">
        <f t="shared" si="122"/>
        <v>0</v>
      </c>
      <c r="BI343" s="105">
        <f t="shared" si="123"/>
        <v>0</v>
      </c>
      <c r="BJ343" s="18" t="s">
        <v>11</v>
      </c>
      <c r="BK343" s="105">
        <f t="shared" si="124"/>
        <v>0</v>
      </c>
      <c r="BL343" s="18" t="s">
        <v>224</v>
      </c>
      <c r="BM343" s="18" t="s">
        <v>897</v>
      </c>
    </row>
    <row r="344" spans="2:65" s="1" customFormat="1" ht="38.25" customHeight="1">
      <c r="B344" s="131"/>
      <c r="C344" s="160" t="s">
        <v>898</v>
      </c>
      <c r="D344" s="160" t="s">
        <v>161</v>
      </c>
      <c r="E344" s="161" t="s">
        <v>899</v>
      </c>
      <c r="F344" s="218" t="s">
        <v>900</v>
      </c>
      <c r="G344" s="218"/>
      <c r="H344" s="218"/>
      <c r="I344" s="218"/>
      <c r="J344" s="162" t="s">
        <v>207</v>
      </c>
      <c r="K344" s="163">
        <v>9</v>
      </c>
      <c r="L344" s="226">
        <v>0</v>
      </c>
      <c r="M344" s="226"/>
      <c r="N344" s="219">
        <f t="shared" si="115"/>
        <v>0</v>
      </c>
      <c r="O344" s="219"/>
      <c r="P344" s="219"/>
      <c r="Q344" s="219"/>
      <c r="R344" s="134"/>
      <c r="T344" s="164" t="s">
        <v>5</v>
      </c>
      <c r="U344" s="43" t="s">
        <v>43</v>
      </c>
      <c r="V344" s="35"/>
      <c r="W344" s="165">
        <f t="shared" si="116"/>
        <v>0</v>
      </c>
      <c r="X344" s="165">
        <v>0</v>
      </c>
      <c r="Y344" s="165">
        <f t="shared" si="117"/>
        <v>0</v>
      </c>
      <c r="Z344" s="165">
        <v>0</v>
      </c>
      <c r="AA344" s="166">
        <f t="shared" si="118"/>
        <v>0</v>
      </c>
      <c r="AR344" s="18" t="s">
        <v>224</v>
      </c>
      <c r="AT344" s="18" t="s">
        <v>161</v>
      </c>
      <c r="AU344" s="18" t="s">
        <v>104</v>
      </c>
      <c r="AY344" s="18" t="s">
        <v>160</v>
      </c>
      <c r="BE344" s="105">
        <f t="shared" si="119"/>
        <v>0</v>
      </c>
      <c r="BF344" s="105">
        <f t="shared" si="120"/>
        <v>0</v>
      </c>
      <c r="BG344" s="105">
        <f t="shared" si="121"/>
        <v>0</v>
      </c>
      <c r="BH344" s="105">
        <f t="shared" si="122"/>
        <v>0</v>
      </c>
      <c r="BI344" s="105">
        <f t="shared" si="123"/>
        <v>0</v>
      </c>
      <c r="BJ344" s="18" t="s">
        <v>11</v>
      </c>
      <c r="BK344" s="105">
        <f t="shared" si="124"/>
        <v>0</v>
      </c>
      <c r="BL344" s="18" t="s">
        <v>224</v>
      </c>
      <c r="BM344" s="18" t="s">
        <v>901</v>
      </c>
    </row>
    <row r="345" spans="2:65" s="1" customFormat="1" ht="25.5" customHeight="1">
      <c r="B345" s="131"/>
      <c r="C345" s="167" t="s">
        <v>902</v>
      </c>
      <c r="D345" s="167" t="s">
        <v>304</v>
      </c>
      <c r="E345" s="168" t="s">
        <v>903</v>
      </c>
      <c r="F345" s="229" t="s">
        <v>904</v>
      </c>
      <c r="G345" s="229"/>
      <c r="H345" s="229"/>
      <c r="I345" s="229"/>
      <c r="J345" s="169" t="s">
        <v>202</v>
      </c>
      <c r="K345" s="170">
        <v>27.225000000000001</v>
      </c>
      <c r="L345" s="227">
        <v>0</v>
      </c>
      <c r="M345" s="227"/>
      <c r="N345" s="228">
        <f t="shared" si="115"/>
        <v>0</v>
      </c>
      <c r="O345" s="219"/>
      <c r="P345" s="219"/>
      <c r="Q345" s="219"/>
      <c r="R345" s="134"/>
      <c r="T345" s="164" t="s">
        <v>5</v>
      </c>
      <c r="U345" s="43" t="s">
        <v>43</v>
      </c>
      <c r="V345" s="35"/>
      <c r="W345" s="165">
        <f t="shared" si="116"/>
        <v>0</v>
      </c>
      <c r="X345" s="165">
        <v>1.8E-3</v>
      </c>
      <c r="Y345" s="165">
        <f t="shared" si="117"/>
        <v>4.9005E-2</v>
      </c>
      <c r="Z345" s="165">
        <v>0</v>
      </c>
      <c r="AA345" s="166">
        <f t="shared" si="118"/>
        <v>0</v>
      </c>
      <c r="AR345" s="18" t="s">
        <v>287</v>
      </c>
      <c r="AT345" s="18" t="s">
        <v>304</v>
      </c>
      <c r="AU345" s="18" t="s">
        <v>104</v>
      </c>
      <c r="AY345" s="18" t="s">
        <v>160</v>
      </c>
      <c r="BE345" s="105">
        <f t="shared" si="119"/>
        <v>0</v>
      </c>
      <c r="BF345" s="105">
        <f t="shared" si="120"/>
        <v>0</v>
      </c>
      <c r="BG345" s="105">
        <f t="shared" si="121"/>
        <v>0</v>
      </c>
      <c r="BH345" s="105">
        <f t="shared" si="122"/>
        <v>0</v>
      </c>
      <c r="BI345" s="105">
        <f t="shared" si="123"/>
        <v>0</v>
      </c>
      <c r="BJ345" s="18" t="s">
        <v>11</v>
      </c>
      <c r="BK345" s="105">
        <f t="shared" si="124"/>
        <v>0</v>
      </c>
      <c r="BL345" s="18" t="s">
        <v>224</v>
      </c>
      <c r="BM345" s="18" t="s">
        <v>905</v>
      </c>
    </row>
    <row r="346" spans="2:65" s="1" customFormat="1" ht="16.5" customHeight="1">
      <c r="B346" s="131"/>
      <c r="C346" s="167" t="s">
        <v>906</v>
      </c>
      <c r="D346" s="167" t="s">
        <v>304</v>
      </c>
      <c r="E346" s="168" t="s">
        <v>907</v>
      </c>
      <c r="F346" s="229" t="s">
        <v>908</v>
      </c>
      <c r="G346" s="229"/>
      <c r="H346" s="229"/>
      <c r="I346" s="229"/>
      <c r="J346" s="169" t="s">
        <v>207</v>
      </c>
      <c r="K346" s="170">
        <v>44</v>
      </c>
      <c r="L346" s="227">
        <v>0</v>
      </c>
      <c r="M346" s="227"/>
      <c r="N346" s="228">
        <f t="shared" si="115"/>
        <v>0</v>
      </c>
      <c r="O346" s="219"/>
      <c r="P346" s="219"/>
      <c r="Q346" s="219"/>
      <c r="R346" s="134"/>
      <c r="T346" s="164" t="s">
        <v>5</v>
      </c>
      <c r="U346" s="43" t="s">
        <v>43</v>
      </c>
      <c r="V346" s="35"/>
      <c r="W346" s="165">
        <f t="shared" si="116"/>
        <v>0</v>
      </c>
      <c r="X346" s="165">
        <v>0</v>
      </c>
      <c r="Y346" s="165">
        <f t="shared" si="117"/>
        <v>0</v>
      </c>
      <c r="Z346" s="165">
        <v>0</v>
      </c>
      <c r="AA346" s="166">
        <f t="shared" si="118"/>
        <v>0</v>
      </c>
      <c r="AR346" s="18" t="s">
        <v>287</v>
      </c>
      <c r="AT346" s="18" t="s">
        <v>304</v>
      </c>
      <c r="AU346" s="18" t="s">
        <v>104</v>
      </c>
      <c r="AY346" s="18" t="s">
        <v>160</v>
      </c>
      <c r="BE346" s="105">
        <f t="shared" si="119"/>
        <v>0</v>
      </c>
      <c r="BF346" s="105">
        <f t="shared" si="120"/>
        <v>0</v>
      </c>
      <c r="BG346" s="105">
        <f t="shared" si="121"/>
        <v>0</v>
      </c>
      <c r="BH346" s="105">
        <f t="shared" si="122"/>
        <v>0</v>
      </c>
      <c r="BI346" s="105">
        <f t="shared" si="123"/>
        <v>0</v>
      </c>
      <c r="BJ346" s="18" t="s">
        <v>11</v>
      </c>
      <c r="BK346" s="105">
        <f t="shared" si="124"/>
        <v>0</v>
      </c>
      <c r="BL346" s="18" t="s">
        <v>224</v>
      </c>
      <c r="BM346" s="18" t="s">
        <v>909</v>
      </c>
    </row>
    <row r="347" spans="2:65" s="1" customFormat="1" ht="25.5" customHeight="1">
      <c r="B347" s="131"/>
      <c r="C347" s="160" t="s">
        <v>910</v>
      </c>
      <c r="D347" s="160" t="s">
        <v>161</v>
      </c>
      <c r="E347" s="161" t="s">
        <v>911</v>
      </c>
      <c r="F347" s="218" t="s">
        <v>912</v>
      </c>
      <c r="G347" s="218"/>
      <c r="H347" s="218"/>
      <c r="I347" s="218"/>
      <c r="J347" s="162" t="s">
        <v>189</v>
      </c>
      <c r="K347" s="163">
        <v>0.84299999999999997</v>
      </c>
      <c r="L347" s="226">
        <v>0</v>
      </c>
      <c r="M347" s="226"/>
      <c r="N347" s="219">
        <f t="shared" si="115"/>
        <v>0</v>
      </c>
      <c r="O347" s="219"/>
      <c r="P347" s="219"/>
      <c r="Q347" s="219"/>
      <c r="R347" s="134"/>
      <c r="T347" s="164" t="s">
        <v>5</v>
      </c>
      <c r="U347" s="43" t="s">
        <v>43</v>
      </c>
      <c r="V347" s="35"/>
      <c r="W347" s="165">
        <f t="shared" si="116"/>
        <v>0</v>
      </c>
      <c r="X347" s="165">
        <v>0</v>
      </c>
      <c r="Y347" s="165">
        <f t="shared" si="117"/>
        <v>0</v>
      </c>
      <c r="Z347" s="165">
        <v>0</v>
      </c>
      <c r="AA347" s="166">
        <f t="shared" si="118"/>
        <v>0</v>
      </c>
      <c r="AR347" s="18" t="s">
        <v>224</v>
      </c>
      <c r="AT347" s="18" t="s">
        <v>161</v>
      </c>
      <c r="AU347" s="18" t="s">
        <v>104</v>
      </c>
      <c r="AY347" s="18" t="s">
        <v>160</v>
      </c>
      <c r="BE347" s="105">
        <f t="shared" si="119"/>
        <v>0</v>
      </c>
      <c r="BF347" s="105">
        <f t="shared" si="120"/>
        <v>0</v>
      </c>
      <c r="BG347" s="105">
        <f t="shared" si="121"/>
        <v>0</v>
      </c>
      <c r="BH347" s="105">
        <f t="shared" si="122"/>
        <v>0</v>
      </c>
      <c r="BI347" s="105">
        <f t="shared" si="123"/>
        <v>0</v>
      </c>
      <c r="BJ347" s="18" t="s">
        <v>11</v>
      </c>
      <c r="BK347" s="105">
        <f t="shared" si="124"/>
        <v>0</v>
      </c>
      <c r="BL347" s="18" t="s">
        <v>224</v>
      </c>
      <c r="BM347" s="18" t="s">
        <v>913</v>
      </c>
    </row>
    <row r="348" spans="2:65" s="9" customFormat="1" ht="29.85" customHeight="1">
      <c r="B348" s="149"/>
      <c r="C348" s="150"/>
      <c r="D348" s="159" t="s">
        <v>132</v>
      </c>
      <c r="E348" s="159"/>
      <c r="F348" s="159"/>
      <c r="G348" s="159"/>
      <c r="H348" s="159"/>
      <c r="I348" s="159"/>
      <c r="J348" s="159"/>
      <c r="K348" s="159"/>
      <c r="L348" s="159"/>
      <c r="M348" s="159"/>
      <c r="N348" s="220">
        <f>BK348</f>
        <v>0</v>
      </c>
      <c r="O348" s="221"/>
      <c r="P348" s="221"/>
      <c r="Q348" s="221"/>
      <c r="R348" s="152"/>
      <c r="T348" s="153"/>
      <c r="U348" s="150"/>
      <c r="V348" s="150"/>
      <c r="W348" s="154">
        <f>SUM(W349:W350)</f>
        <v>0</v>
      </c>
      <c r="X348" s="150"/>
      <c r="Y348" s="154">
        <f>SUM(Y349:Y350)</f>
        <v>5.8800000000000009E-4</v>
      </c>
      <c r="Z348" s="150"/>
      <c r="AA348" s="155">
        <f>SUM(AA349:AA350)</f>
        <v>0</v>
      </c>
      <c r="AR348" s="156" t="s">
        <v>104</v>
      </c>
      <c r="AT348" s="157" t="s">
        <v>77</v>
      </c>
      <c r="AU348" s="157" t="s">
        <v>11</v>
      </c>
      <c r="AY348" s="156" t="s">
        <v>160</v>
      </c>
      <c r="BK348" s="158">
        <f>SUM(BK349:BK350)</f>
        <v>0</v>
      </c>
    </row>
    <row r="349" spans="2:65" s="1" customFormat="1" ht="25.5" customHeight="1">
      <c r="B349" s="131"/>
      <c r="C349" s="160" t="s">
        <v>914</v>
      </c>
      <c r="D349" s="160" t="s">
        <v>161</v>
      </c>
      <c r="E349" s="161" t="s">
        <v>915</v>
      </c>
      <c r="F349" s="218" t="s">
        <v>916</v>
      </c>
      <c r="G349" s="218"/>
      <c r="H349" s="218"/>
      <c r="I349" s="218"/>
      <c r="J349" s="162" t="s">
        <v>202</v>
      </c>
      <c r="K349" s="163">
        <v>9.8000000000000007</v>
      </c>
      <c r="L349" s="226">
        <v>0</v>
      </c>
      <c r="M349" s="226"/>
      <c r="N349" s="219">
        <f>ROUND(L349*K349,0)</f>
        <v>0</v>
      </c>
      <c r="O349" s="219"/>
      <c r="P349" s="219"/>
      <c r="Q349" s="219"/>
      <c r="R349" s="134"/>
      <c r="T349" s="164" t="s">
        <v>5</v>
      </c>
      <c r="U349" s="43" t="s">
        <v>43</v>
      </c>
      <c r="V349" s="35"/>
      <c r="W349" s="165">
        <f>V349*K349</f>
        <v>0</v>
      </c>
      <c r="X349" s="165">
        <v>6.0000000000000002E-5</v>
      </c>
      <c r="Y349" s="165">
        <f>X349*K349</f>
        <v>5.8800000000000009E-4</v>
      </c>
      <c r="Z349" s="165">
        <v>0</v>
      </c>
      <c r="AA349" s="166">
        <f>Z349*K349</f>
        <v>0</v>
      </c>
      <c r="AR349" s="18" t="s">
        <v>224</v>
      </c>
      <c r="AT349" s="18" t="s">
        <v>161</v>
      </c>
      <c r="AU349" s="18" t="s">
        <v>104</v>
      </c>
      <c r="AY349" s="18" t="s">
        <v>160</v>
      </c>
      <c r="BE349" s="105">
        <f>IF(U349="základní",N349,0)</f>
        <v>0</v>
      </c>
      <c r="BF349" s="105">
        <f>IF(U349="snížená",N349,0)</f>
        <v>0</v>
      </c>
      <c r="BG349" s="105">
        <f>IF(U349="zákl. přenesená",N349,0)</f>
        <v>0</v>
      </c>
      <c r="BH349" s="105">
        <f>IF(U349="sníž. přenesená",N349,0)</f>
        <v>0</v>
      </c>
      <c r="BI349" s="105">
        <f>IF(U349="nulová",N349,0)</f>
        <v>0</v>
      </c>
      <c r="BJ349" s="18" t="s">
        <v>11</v>
      </c>
      <c r="BK349" s="105">
        <f>ROUND(L349*K349,0)</f>
        <v>0</v>
      </c>
      <c r="BL349" s="18" t="s">
        <v>224</v>
      </c>
      <c r="BM349" s="18" t="s">
        <v>917</v>
      </c>
    </row>
    <row r="350" spans="2:65" s="1" customFormat="1" ht="25.5" customHeight="1">
      <c r="B350" s="131"/>
      <c r="C350" s="167" t="s">
        <v>918</v>
      </c>
      <c r="D350" s="167" t="s">
        <v>304</v>
      </c>
      <c r="E350" s="168" t="s">
        <v>919</v>
      </c>
      <c r="F350" s="229" t="s">
        <v>920</v>
      </c>
      <c r="G350" s="229"/>
      <c r="H350" s="229"/>
      <c r="I350" s="229"/>
      <c r="J350" s="169" t="s">
        <v>207</v>
      </c>
      <c r="K350" s="170">
        <v>7</v>
      </c>
      <c r="L350" s="227">
        <v>0</v>
      </c>
      <c r="M350" s="227"/>
      <c r="N350" s="228">
        <f>ROUND(L350*K350,0)</f>
        <v>0</v>
      </c>
      <c r="O350" s="219"/>
      <c r="P350" s="219"/>
      <c r="Q350" s="219"/>
      <c r="R350" s="134"/>
      <c r="T350" s="164" t="s">
        <v>5</v>
      </c>
      <c r="U350" s="43" t="s">
        <v>43</v>
      </c>
      <c r="V350" s="35"/>
      <c r="W350" s="165">
        <f>V350*K350</f>
        <v>0</v>
      </c>
      <c r="X350" s="165">
        <v>0</v>
      </c>
      <c r="Y350" s="165">
        <f>X350*K350</f>
        <v>0</v>
      </c>
      <c r="Z350" s="165">
        <v>0</v>
      </c>
      <c r="AA350" s="166">
        <f>Z350*K350</f>
        <v>0</v>
      </c>
      <c r="AR350" s="18" t="s">
        <v>287</v>
      </c>
      <c r="AT350" s="18" t="s">
        <v>304</v>
      </c>
      <c r="AU350" s="18" t="s">
        <v>104</v>
      </c>
      <c r="AY350" s="18" t="s">
        <v>160</v>
      </c>
      <c r="BE350" s="105">
        <f>IF(U350="základní",N350,0)</f>
        <v>0</v>
      </c>
      <c r="BF350" s="105">
        <f>IF(U350="snížená",N350,0)</f>
        <v>0</v>
      </c>
      <c r="BG350" s="105">
        <f>IF(U350="zákl. přenesená",N350,0)</f>
        <v>0</v>
      </c>
      <c r="BH350" s="105">
        <f>IF(U350="sníž. přenesená",N350,0)</f>
        <v>0</v>
      </c>
      <c r="BI350" s="105">
        <f>IF(U350="nulová",N350,0)</f>
        <v>0</v>
      </c>
      <c r="BJ350" s="18" t="s">
        <v>11</v>
      </c>
      <c r="BK350" s="105">
        <f>ROUND(L350*K350,0)</f>
        <v>0</v>
      </c>
      <c r="BL350" s="18" t="s">
        <v>224</v>
      </c>
      <c r="BM350" s="18" t="s">
        <v>921</v>
      </c>
    </row>
    <row r="351" spans="2:65" s="9" customFormat="1" ht="29.85" customHeight="1">
      <c r="B351" s="149"/>
      <c r="C351" s="150"/>
      <c r="D351" s="159" t="s">
        <v>133</v>
      </c>
      <c r="E351" s="159"/>
      <c r="F351" s="159"/>
      <c r="G351" s="159"/>
      <c r="H351" s="159"/>
      <c r="I351" s="159"/>
      <c r="J351" s="159"/>
      <c r="K351" s="159"/>
      <c r="L351" s="159"/>
      <c r="M351" s="159"/>
      <c r="N351" s="220">
        <f>BK351</f>
        <v>0</v>
      </c>
      <c r="O351" s="221"/>
      <c r="P351" s="221"/>
      <c r="Q351" s="221"/>
      <c r="R351" s="152"/>
      <c r="T351" s="153"/>
      <c r="U351" s="150"/>
      <c r="V351" s="150"/>
      <c r="W351" s="154">
        <f>SUM(W352:W353)</f>
        <v>0</v>
      </c>
      <c r="X351" s="150"/>
      <c r="Y351" s="154">
        <f>SUM(Y352:Y353)</f>
        <v>1.9028609999999999</v>
      </c>
      <c r="Z351" s="150"/>
      <c r="AA351" s="155">
        <f>SUM(AA352:AA353)</f>
        <v>0</v>
      </c>
      <c r="AR351" s="156" t="s">
        <v>104</v>
      </c>
      <c r="AT351" s="157" t="s">
        <v>77</v>
      </c>
      <c r="AU351" s="157" t="s">
        <v>11</v>
      </c>
      <c r="AY351" s="156" t="s">
        <v>160</v>
      </c>
      <c r="BK351" s="158">
        <f>SUM(BK352:BK353)</f>
        <v>0</v>
      </c>
    </row>
    <row r="352" spans="2:65" s="1" customFormat="1" ht="38.25" customHeight="1">
      <c r="B352" s="131"/>
      <c r="C352" s="160" t="s">
        <v>922</v>
      </c>
      <c r="D352" s="160" t="s">
        <v>161</v>
      </c>
      <c r="E352" s="161" t="s">
        <v>923</v>
      </c>
      <c r="F352" s="218" t="s">
        <v>924</v>
      </c>
      <c r="G352" s="218"/>
      <c r="H352" s="218"/>
      <c r="I352" s="218"/>
      <c r="J352" s="162" t="s">
        <v>164</v>
      </c>
      <c r="K352" s="163">
        <v>1865.55</v>
      </c>
      <c r="L352" s="226">
        <v>0</v>
      </c>
      <c r="M352" s="226"/>
      <c r="N352" s="219">
        <f>ROUND(L352*K352,0)</f>
        <v>0</v>
      </c>
      <c r="O352" s="219"/>
      <c r="P352" s="219"/>
      <c r="Q352" s="219"/>
      <c r="R352" s="134"/>
      <c r="T352" s="164" t="s">
        <v>5</v>
      </c>
      <c r="U352" s="43" t="s">
        <v>43</v>
      </c>
      <c r="V352" s="35"/>
      <c r="W352" s="165">
        <f>V352*K352</f>
        <v>0</v>
      </c>
      <c r="X352" s="165">
        <v>1.3999999999999999E-4</v>
      </c>
      <c r="Y352" s="165">
        <f>X352*K352</f>
        <v>0.26117699999999999</v>
      </c>
      <c r="Z352" s="165">
        <v>0</v>
      </c>
      <c r="AA352" s="166">
        <f>Z352*K352</f>
        <v>0</v>
      </c>
      <c r="AR352" s="18" t="s">
        <v>224</v>
      </c>
      <c r="AT352" s="18" t="s">
        <v>161</v>
      </c>
      <c r="AU352" s="18" t="s">
        <v>104</v>
      </c>
      <c r="AY352" s="18" t="s">
        <v>160</v>
      </c>
      <c r="BE352" s="105">
        <f>IF(U352="základní",N352,0)</f>
        <v>0</v>
      </c>
      <c r="BF352" s="105">
        <f>IF(U352="snížená",N352,0)</f>
        <v>0</v>
      </c>
      <c r="BG352" s="105">
        <f>IF(U352="zákl. přenesená",N352,0)</f>
        <v>0</v>
      </c>
      <c r="BH352" s="105">
        <f>IF(U352="sníž. přenesená",N352,0)</f>
        <v>0</v>
      </c>
      <c r="BI352" s="105">
        <f>IF(U352="nulová",N352,0)</f>
        <v>0</v>
      </c>
      <c r="BJ352" s="18" t="s">
        <v>11</v>
      </c>
      <c r="BK352" s="105">
        <f>ROUND(L352*K352,0)</f>
        <v>0</v>
      </c>
      <c r="BL352" s="18" t="s">
        <v>224</v>
      </c>
      <c r="BM352" s="18" t="s">
        <v>925</v>
      </c>
    </row>
    <row r="353" spans="2:65" s="1" customFormat="1" ht="25.5" customHeight="1">
      <c r="B353" s="131"/>
      <c r="C353" s="160" t="s">
        <v>926</v>
      </c>
      <c r="D353" s="160" t="s">
        <v>161</v>
      </c>
      <c r="E353" s="161" t="s">
        <v>927</v>
      </c>
      <c r="F353" s="218" t="s">
        <v>928</v>
      </c>
      <c r="G353" s="218"/>
      <c r="H353" s="218"/>
      <c r="I353" s="218"/>
      <c r="J353" s="162" t="s">
        <v>164</v>
      </c>
      <c r="K353" s="163">
        <v>1865.55</v>
      </c>
      <c r="L353" s="226">
        <v>0</v>
      </c>
      <c r="M353" s="226"/>
      <c r="N353" s="219">
        <f>ROUND(L353*K353,0)</f>
        <v>0</v>
      </c>
      <c r="O353" s="219"/>
      <c r="P353" s="219"/>
      <c r="Q353" s="219"/>
      <c r="R353" s="134"/>
      <c r="T353" s="164" t="s">
        <v>5</v>
      </c>
      <c r="U353" s="43" t="s">
        <v>43</v>
      </c>
      <c r="V353" s="35"/>
      <c r="W353" s="165">
        <f>V353*K353</f>
        <v>0</v>
      </c>
      <c r="X353" s="165">
        <v>8.8000000000000003E-4</v>
      </c>
      <c r="Y353" s="165">
        <f>X353*K353</f>
        <v>1.6416839999999999</v>
      </c>
      <c r="Z353" s="165">
        <v>0</v>
      </c>
      <c r="AA353" s="166">
        <f>Z353*K353</f>
        <v>0</v>
      </c>
      <c r="AR353" s="18" t="s">
        <v>224</v>
      </c>
      <c r="AT353" s="18" t="s">
        <v>161</v>
      </c>
      <c r="AU353" s="18" t="s">
        <v>104</v>
      </c>
      <c r="AY353" s="18" t="s">
        <v>160</v>
      </c>
      <c r="BE353" s="105">
        <f>IF(U353="základní",N353,0)</f>
        <v>0</v>
      </c>
      <c r="BF353" s="105">
        <f>IF(U353="snížená",N353,0)</f>
        <v>0</v>
      </c>
      <c r="BG353" s="105">
        <f>IF(U353="zákl. přenesená",N353,0)</f>
        <v>0</v>
      </c>
      <c r="BH353" s="105">
        <f>IF(U353="sníž. přenesená",N353,0)</f>
        <v>0</v>
      </c>
      <c r="BI353" s="105">
        <f>IF(U353="nulová",N353,0)</f>
        <v>0</v>
      </c>
      <c r="BJ353" s="18" t="s">
        <v>11</v>
      </c>
      <c r="BK353" s="105">
        <f>ROUND(L353*K353,0)</f>
        <v>0</v>
      </c>
      <c r="BL353" s="18" t="s">
        <v>224</v>
      </c>
      <c r="BM353" s="18" t="s">
        <v>929</v>
      </c>
    </row>
    <row r="354" spans="2:65" s="9" customFormat="1" ht="29.85" customHeight="1">
      <c r="B354" s="149"/>
      <c r="C354" s="150"/>
      <c r="D354" s="159" t="s">
        <v>134</v>
      </c>
      <c r="E354" s="159"/>
      <c r="F354" s="159"/>
      <c r="G354" s="159"/>
      <c r="H354" s="159"/>
      <c r="I354" s="159"/>
      <c r="J354" s="159"/>
      <c r="K354" s="159"/>
      <c r="L354" s="159"/>
      <c r="M354" s="159"/>
      <c r="N354" s="220">
        <f>BK354</f>
        <v>0</v>
      </c>
      <c r="O354" s="221"/>
      <c r="P354" s="221"/>
      <c r="Q354" s="221"/>
      <c r="R354" s="152"/>
      <c r="T354" s="153"/>
      <c r="U354" s="150"/>
      <c r="V354" s="150"/>
      <c r="W354" s="154">
        <f>SUM(W355:W356)</f>
        <v>0</v>
      </c>
      <c r="X354" s="150"/>
      <c r="Y354" s="154">
        <f>SUM(Y355:Y356)</f>
        <v>7.7399999999999997E-2</v>
      </c>
      <c r="Z354" s="150"/>
      <c r="AA354" s="155">
        <f>SUM(AA355:AA356)</f>
        <v>1.8599999999999998E-2</v>
      </c>
      <c r="AR354" s="156" t="s">
        <v>104</v>
      </c>
      <c r="AT354" s="157" t="s">
        <v>77</v>
      </c>
      <c r="AU354" s="157" t="s">
        <v>11</v>
      </c>
      <c r="AY354" s="156" t="s">
        <v>160</v>
      </c>
      <c r="BK354" s="158">
        <f>SUM(BK355:BK356)</f>
        <v>0</v>
      </c>
    </row>
    <row r="355" spans="2:65" s="1" customFormat="1" ht="25.5" customHeight="1">
      <c r="B355" s="131"/>
      <c r="C355" s="160" t="s">
        <v>930</v>
      </c>
      <c r="D355" s="160" t="s">
        <v>161</v>
      </c>
      <c r="E355" s="161" t="s">
        <v>931</v>
      </c>
      <c r="F355" s="218" t="s">
        <v>932</v>
      </c>
      <c r="G355" s="218"/>
      <c r="H355" s="218"/>
      <c r="I355" s="218"/>
      <c r="J355" s="162" t="s">
        <v>164</v>
      </c>
      <c r="K355" s="163">
        <v>60</v>
      </c>
      <c r="L355" s="226">
        <v>0</v>
      </c>
      <c r="M355" s="226"/>
      <c r="N355" s="219">
        <f>ROUND(L355*K355,0)</f>
        <v>0</v>
      </c>
      <c r="O355" s="219"/>
      <c r="P355" s="219"/>
      <c r="Q355" s="219"/>
      <c r="R355" s="134"/>
      <c r="T355" s="164" t="s">
        <v>5</v>
      </c>
      <c r="U355" s="43" t="s">
        <v>43</v>
      </c>
      <c r="V355" s="35"/>
      <c r="W355" s="165">
        <f>V355*K355</f>
        <v>0</v>
      </c>
      <c r="X355" s="165">
        <v>1E-3</v>
      </c>
      <c r="Y355" s="165">
        <f>X355*K355</f>
        <v>0.06</v>
      </c>
      <c r="Z355" s="165">
        <v>3.1E-4</v>
      </c>
      <c r="AA355" s="166">
        <f>Z355*K355</f>
        <v>1.8599999999999998E-2</v>
      </c>
      <c r="AR355" s="18" t="s">
        <v>224</v>
      </c>
      <c r="AT355" s="18" t="s">
        <v>161</v>
      </c>
      <c r="AU355" s="18" t="s">
        <v>104</v>
      </c>
      <c r="AY355" s="18" t="s">
        <v>160</v>
      </c>
      <c r="BE355" s="105">
        <f>IF(U355="základní",N355,0)</f>
        <v>0</v>
      </c>
      <c r="BF355" s="105">
        <f>IF(U355="snížená",N355,0)</f>
        <v>0</v>
      </c>
      <c r="BG355" s="105">
        <f>IF(U355="zákl. přenesená",N355,0)</f>
        <v>0</v>
      </c>
      <c r="BH355" s="105">
        <f>IF(U355="sníž. přenesená",N355,0)</f>
        <v>0</v>
      </c>
      <c r="BI355" s="105">
        <f>IF(U355="nulová",N355,0)</f>
        <v>0</v>
      </c>
      <c r="BJ355" s="18" t="s">
        <v>11</v>
      </c>
      <c r="BK355" s="105">
        <f>ROUND(L355*K355,0)</f>
        <v>0</v>
      </c>
      <c r="BL355" s="18" t="s">
        <v>224</v>
      </c>
      <c r="BM355" s="18" t="s">
        <v>933</v>
      </c>
    </row>
    <row r="356" spans="2:65" s="1" customFormat="1" ht="38.25" customHeight="1">
      <c r="B356" s="131"/>
      <c r="C356" s="160" t="s">
        <v>934</v>
      </c>
      <c r="D356" s="160" t="s">
        <v>161</v>
      </c>
      <c r="E356" s="161" t="s">
        <v>935</v>
      </c>
      <c r="F356" s="218" t="s">
        <v>936</v>
      </c>
      <c r="G356" s="218"/>
      <c r="H356" s="218"/>
      <c r="I356" s="218"/>
      <c r="J356" s="162" t="s">
        <v>164</v>
      </c>
      <c r="K356" s="163">
        <v>60</v>
      </c>
      <c r="L356" s="226">
        <v>0</v>
      </c>
      <c r="M356" s="226"/>
      <c r="N356" s="219">
        <f>ROUND(L356*K356,0)</f>
        <v>0</v>
      </c>
      <c r="O356" s="219"/>
      <c r="P356" s="219"/>
      <c r="Q356" s="219"/>
      <c r="R356" s="134"/>
      <c r="T356" s="164" t="s">
        <v>5</v>
      </c>
      <c r="U356" s="43" t="s">
        <v>43</v>
      </c>
      <c r="V356" s="35"/>
      <c r="W356" s="165">
        <f>V356*K356</f>
        <v>0</v>
      </c>
      <c r="X356" s="165">
        <v>2.9E-4</v>
      </c>
      <c r="Y356" s="165">
        <f>X356*K356</f>
        <v>1.7399999999999999E-2</v>
      </c>
      <c r="Z356" s="165">
        <v>0</v>
      </c>
      <c r="AA356" s="166">
        <f>Z356*K356</f>
        <v>0</v>
      </c>
      <c r="AR356" s="18" t="s">
        <v>224</v>
      </c>
      <c r="AT356" s="18" t="s">
        <v>161</v>
      </c>
      <c r="AU356" s="18" t="s">
        <v>104</v>
      </c>
      <c r="AY356" s="18" t="s">
        <v>160</v>
      </c>
      <c r="BE356" s="105">
        <f>IF(U356="základní",N356,0)</f>
        <v>0</v>
      </c>
      <c r="BF356" s="105">
        <f>IF(U356="snížená",N356,0)</f>
        <v>0</v>
      </c>
      <c r="BG356" s="105">
        <f>IF(U356="zákl. přenesená",N356,0)</f>
        <v>0</v>
      </c>
      <c r="BH356" s="105">
        <f>IF(U356="sníž. přenesená",N356,0)</f>
        <v>0</v>
      </c>
      <c r="BI356" s="105">
        <f>IF(U356="nulová",N356,0)</f>
        <v>0</v>
      </c>
      <c r="BJ356" s="18" t="s">
        <v>11</v>
      </c>
      <c r="BK356" s="105">
        <f>ROUND(L356*K356,0)</f>
        <v>0</v>
      </c>
      <c r="BL356" s="18" t="s">
        <v>224</v>
      </c>
      <c r="BM356" s="18" t="s">
        <v>937</v>
      </c>
    </row>
    <row r="357" spans="2:65" s="9" customFormat="1" ht="37.35" customHeight="1">
      <c r="B357" s="149"/>
      <c r="C357" s="150"/>
      <c r="D357" s="151" t="s">
        <v>135</v>
      </c>
      <c r="E357" s="151"/>
      <c r="F357" s="151"/>
      <c r="G357" s="151"/>
      <c r="H357" s="151"/>
      <c r="I357" s="151"/>
      <c r="J357" s="151"/>
      <c r="K357" s="151"/>
      <c r="L357" s="151"/>
      <c r="M357" s="151"/>
      <c r="N357" s="222">
        <f>BK357</f>
        <v>0</v>
      </c>
      <c r="O357" s="223"/>
      <c r="P357" s="223"/>
      <c r="Q357" s="223"/>
      <c r="R357" s="152"/>
      <c r="T357" s="153"/>
      <c r="U357" s="150"/>
      <c r="V357" s="150"/>
      <c r="W357" s="154">
        <f>W358</f>
        <v>0</v>
      </c>
      <c r="X357" s="150"/>
      <c r="Y357" s="154">
        <f>Y358</f>
        <v>0</v>
      </c>
      <c r="Z357" s="150"/>
      <c r="AA357" s="155">
        <f>AA358</f>
        <v>0</v>
      </c>
      <c r="AR357" s="156" t="s">
        <v>178</v>
      </c>
      <c r="AT357" s="157" t="s">
        <v>77</v>
      </c>
      <c r="AU357" s="157" t="s">
        <v>78</v>
      </c>
      <c r="AY357" s="156" t="s">
        <v>160</v>
      </c>
      <c r="BK357" s="158">
        <f>BK358</f>
        <v>0</v>
      </c>
    </row>
    <row r="358" spans="2:65" s="9" customFormat="1" ht="19.899999999999999" customHeight="1">
      <c r="B358" s="149"/>
      <c r="C358" s="150"/>
      <c r="D358" s="159" t="s">
        <v>136</v>
      </c>
      <c r="E358" s="159"/>
      <c r="F358" s="159"/>
      <c r="G358" s="159"/>
      <c r="H358" s="159"/>
      <c r="I358" s="159"/>
      <c r="J358" s="159"/>
      <c r="K358" s="159"/>
      <c r="L358" s="159"/>
      <c r="M358" s="159"/>
      <c r="N358" s="224">
        <f>BK358</f>
        <v>0</v>
      </c>
      <c r="O358" s="225"/>
      <c r="P358" s="225"/>
      <c r="Q358" s="225"/>
      <c r="R358" s="152"/>
      <c r="T358" s="153"/>
      <c r="U358" s="150"/>
      <c r="V358" s="150"/>
      <c r="W358" s="154">
        <f>SUM(W359:W361)</f>
        <v>0</v>
      </c>
      <c r="X358" s="150"/>
      <c r="Y358" s="154">
        <f>SUM(Y359:Y361)</f>
        <v>0</v>
      </c>
      <c r="Z358" s="150"/>
      <c r="AA358" s="155">
        <f>SUM(AA359:AA361)</f>
        <v>0</v>
      </c>
      <c r="AR358" s="156" t="s">
        <v>178</v>
      </c>
      <c r="AT358" s="157" t="s">
        <v>77</v>
      </c>
      <c r="AU358" s="157" t="s">
        <v>11</v>
      </c>
      <c r="AY358" s="156" t="s">
        <v>160</v>
      </c>
      <c r="BK358" s="158">
        <f>SUM(BK359:BK361)</f>
        <v>0</v>
      </c>
    </row>
    <row r="359" spans="2:65" s="1" customFormat="1" ht="25.5" customHeight="1">
      <c r="B359" s="131"/>
      <c r="C359" s="160" t="s">
        <v>938</v>
      </c>
      <c r="D359" s="160" t="s">
        <v>161</v>
      </c>
      <c r="E359" s="161" t="s">
        <v>939</v>
      </c>
      <c r="F359" s="218" t="s">
        <v>940</v>
      </c>
      <c r="G359" s="218"/>
      <c r="H359" s="218"/>
      <c r="I359" s="218"/>
      <c r="J359" s="162" t="s">
        <v>465</v>
      </c>
      <c r="K359" s="163">
        <v>1</v>
      </c>
      <c r="L359" s="226">
        <v>0</v>
      </c>
      <c r="M359" s="226"/>
      <c r="N359" s="219">
        <f>ROUND(L359*K359,0)</f>
        <v>0</v>
      </c>
      <c r="O359" s="219"/>
      <c r="P359" s="219"/>
      <c r="Q359" s="219"/>
      <c r="R359" s="134"/>
      <c r="T359" s="164" t="s">
        <v>5</v>
      </c>
      <c r="U359" s="43" t="s">
        <v>43</v>
      </c>
      <c r="V359" s="35"/>
      <c r="W359" s="165">
        <f>V359*K359</f>
        <v>0</v>
      </c>
      <c r="X359" s="165">
        <v>0</v>
      </c>
      <c r="Y359" s="165">
        <f>X359*K359</f>
        <v>0</v>
      </c>
      <c r="Z359" s="165">
        <v>0</v>
      </c>
      <c r="AA359" s="166">
        <f>Z359*K359</f>
        <v>0</v>
      </c>
      <c r="AR359" s="18" t="s">
        <v>941</v>
      </c>
      <c r="AT359" s="18" t="s">
        <v>161</v>
      </c>
      <c r="AU359" s="18" t="s">
        <v>104</v>
      </c>
      <c r="AY359" s="18" t="s">
        <v>160</v>
      </c>
      <c r="BE359" s="105">
        <f>IF(U359="základní",N359,0)</f>
        <v>0</v>
      </c>
      <c r="BF359" s="105">
        <f>IF(U359="snížená",N359,0)</f>
        <v>0</v>
      </c>
      <c r="BG359" s="105">
        <f>IF(U359="zákl. přenesená",N359,0)</f>
        <v>0</v>
      </c>
      <c r="BH359" s="105">
        <f>IF(U359="sníž. přenesená",N359,0)</f>
        <v>0</v>
      </c>
      <c r="BI359" s="105">
        <f>IF(U359="nulová",N359,0)</f>
        <v>0</v>
      </c>
      <c r="BJ359" s="18" t="s">
        <v>11</v>
      </c>
      <c r="BK359" s="105">
        <f>ROUND(L359*K359,0)</f>
        <v>0</v>
      </c>
      <c r="BL359" s="18" t="s">
        <v>941</v>
      </c>
      <c r="BM359" s="18" t="s">
        <v>942</v>
      </c>
    </row>
    <row r="360" spans="2:65" s="1" customFormat="1" ht="16.5" customHeight="1">
      <c r="B360" s="131"/>
      <c r="C360" s="160" t="s">
        <v>943</v>
      </c>
      <c r="D360" s="160" t="s">
        <v>161</v>
      </c>
      <c r="E360" s="161" t="s">
        <v>944</v>
      </c>
      <c r="F360" s="218" t="s">
        <v>945</v>
      </c>
      <c r="G360" s="218"/>
      <c r="H360" s="218"/>
      <c r="I360" s="218"/>
      <c r="J360" s="162" t="s">
        <v>465</v>
      </c>
      <c r="K360" s="163">
        <v>1</v>
      </c>
      <c r="L360" s="226">
        <v>0</v>
      </c>
      <c r="M360" s="226"/>
      <c r="N360" s="219">
        <f>ROUND(L360*K360,0)</f>
        <v>0</v>
      </c>
      <c r="O360" s="219"/>
      <c r="P360" s="219"/>
      <c r="Q360" s="219"/>
      <c r="R360" s="134"/>
      <c r="T360" s="164" t="s">
        <v>5</v>
      </c>
      <c r="U360" s="43" t="s">
        <v>43</v>
      </c>
      <c r="V360" s="35"/>
      <c r="W360" s="165">
        <f>V360*K360</f>
        <v>0</v>
      </c>
      <c r="X360" s="165">
        <v>0</v>
      </c>
      <c r="Y360" s="165">
        <f>X360*K360</f>
        <v>0</v>
      </c>
      <c r="Z360" s="165">
        <v>0</v>
      </c>
      <c r="AA360" s="166">
        <f>Z360*K360</f>
        <v>0</v>
      </c>
      <c r="AR360" s="18" t="s">
        <v>941</v>
      </c>
      <c r="AT360" s="18" t="s">
        <v>161</v>
      </c>
      <c r="AU360" s="18" t="s">
        <v>104</v>
      </c>
      <c r="AY360" s="18" t="s">
        <v>160</v>
      </c>
      <c r="BE360" s="105">
        <f>IF(U360="základní",N360,0)</f>
        <v>0</v>
      </c>
      <c r="BF360" s="105">
        <f>IF(U360="snížená",N360,0)</f>
        <v>0</v>
      </c>
      <c r="BG360" s="105">
        <f>IF(U360="zákl. přenesená",N360,0)</f>
        <v>0</v>
      </c>
      <c r="BH360" s="105">
        <f>IF(U360="sníž. přenesená",N360,0)</f>
        <v>0</v>
      </c>
      <c r="BI360" s="105">
        <f>IF(U360="nulová",N360,0)</f>
        <v>0</v>
      </c>
      <c r="BJ360" s="18" t="s">
        <v>11</v>
      </c>
      <c r="BK360" s="105">
        <f>ROUND(L360*K360,0)</f>
        <v>0</v>
      </c>
      <c r="BL360" s="18" t="s">
        <v>941</v>
      </c>
      <c r="BM360" s="18" t="s">
        <v>946</v>
      </c>
    </row>
    <row r="361" spans="2:65" s="1" customFormat="1" ht="16.5" customHeight="1">
      <c r="B361" s="131"/>
      <c r="C361" s="160" t="s">
        <v>947</v>
      </c>
      <c r="D361" s="160" t="s">
        <v>161</v>
      </c>
      <c r="E361" s="161" t="s">
        <v>948</v>
      </c>
      <c r="F361" s="218" t="s">
        <v>949</v>
      </c>
      <c r="G361" s="218"/>
      <c r="H361" s="218"/>
      <c r="I361" s="218"/>
      <c r="J361" s="162" t="s">
        <v>465</v>
      </c>
      <c r="K361" s="163">
        <v>1</v>
      </c>
      <c r="L361" s="226">
        <v>0</v>
      </c>
      <c r="M361" s="226"/>
      <c r="N361" s="219">
        <f>ROUND(L361*K361,0)</f>
        <v>0</v>
      </c>
      <c r="O361" s="219"/>
      <c r="P361" s="219"/>
      <c r="Q361" s="219"/>
      <c r="R361" s="134"/>
      <c r="T361" s="164" t="s">
        <v>5</v>
      </c>
      <c r="U361" s="43" t="s">
        <v>43</v>
      </c>
      <c r="V361" s="35"/>
      <c r="W361" s="165">
        <f>V361*K361</f>
        <v>0</v>
      </c>
      <c r="X361" s="165">
        <v>0</v>
      </c>
      <c r="Y361" s="165">
        <f>X361*K361</f>
        <v>0</v>
      </c>
      <c r="Z361" s="165">
        <v>0</v>
      </c>
      <c r="AA361" s="166">
        <f>Z361*K361</f>
        <v>0</v>
      </c>
      <c r="AR361" s="18" t="s">
        <v>941</v>
      </c>
      <c r="AT361" s="18" t="s">
        <v>161</v>
      </c>
      <c r="AU361" s="18" t="s">
        <v>104</v>
      </c>
      <c r="AY361" s="18" t="s">
        <v>160</v>
      </c>
      <c r="BE361" s="105">
        <f>IF(U361="základní",N361,0)</f>
        <v>0</v>
      </c>
      <c r="BF361" s="105">
        <f>IF(U361="snížená",N361,0)</f>
        <v>0</v>
      </c>
      <c r="BG361" s="105">
        <f>IF(U361="zákl. přenesená",N361,0)</f>
        <v>0</v>
      </c>
      <c r="BH361" s="105">
        <f>IF(U361="sníž. přenesená",N361,0)</f>
        <v>0</v>
      </c>
      <c r="BI361" s="105">
        <f>IF(U361="nulová",N361,0)</f>
        <v>0</v>
      </c>
      <c r="BJ361" s="18" t="s">
        <v>11</v>
      </c>
      <c r="BK361" s="105">
        <f>ROUND(L361*K361,0)</f>
        <v>0</v>
      </c>
      <c r="BL361" s="18" t="s">
        <v>941</v>
      </c>
      <c r="BM361" s="18" t="s">
        <v>950</v>
      </c>
    </row>
    <row r="362" spans="2:65" s="1" customFormat="1" ht="49.9" customHeight="1">
      <c r="B362" s="34"/>
      <c r="C362" s="35"/>
      <c r="D362" s="151" t="s">
        <v>951</v>
      </c>
      <c r="E362" s="35"/>
      <c r="F362" s="35"/>
      <c r="G362" s="35"/>
      <c r="H362" s="35"/>
      <c r="I362" s="35"/>
      <c r="J362" s="35"/>
      <c r="K362" s="35"/>
      <c r="L362" s="35"/>
      <c r="M362" s="35"/>
      <c r="N362" s="222">
        <f>BK362</f>
        <v>0</v>
      </c>
      <c r="O362" s="223"/>
      <c r="P362" s="223"/>
      <c r="Q362" s="223"/>
      <c r="R362" s="36"/>
      <c r="T362" s="172"/>
      <c r="U362" s="55"/>
      <c r="V362" s="55"/>
      <c r="W362" s="55"/>
      <c r="X362" s="55"/>
      <c r="Y362" s="55"/>
      <c r="Z362" s="55"/>
      <c r="AA362" s="57"/>
      <c r="AT362" s="18" t="s">
        <v>77</v>
      </c>
      <c r="AU362" s="18" t="s">
        <v>78</v>
      </c>
      <c r="AY362" s="18" t="s">
        <v>952</v>
      </c>
      <c r="BK362" s="105">
        <v>0</v>
      </c>
    </row>
    <row r="363" spans="2:65" s="1" customFormat="1" ht="6.95" customHeight="1">
      <c r="B363" s="58"/>
      <c r="C363" s="59"/>
      <c r="D363" s="59"/>
      <c r="E363" s="59"/>
      <c r="F363" s="59"/>
      <c r="G363" s="59"/>
      <c r="H363" s="59"/>
      <c r="I363" s="59"/>
      <c r="J363" s="59"/>
      <c r="K363" s="59"/>
      <c r="L363" s="59"/>
      <c r="M363" s="59"/>
      <c r="N363" s="59"/>
      <c r="O363" s="59"/>
      <c r="P363" s="59"/>
      <c r="Q363" s="59"/>
      <c r="R363" s="60"/>
    </row>
  </sheetData>
  <mergeCells count="700">
    <mergeCell ref="F319:I319"/>
    <mergeCell ref="F320:I320"/>
    <mergeCell ref="N311:Q311"/>
    <mergeCell ref="N313:Q313"/>
    <mergeCell ref="N314:Q314"/>
    <mergeCell ref="N315:Q315"/>
    <mergeCell ref="N316:Q316"/>
    <mergeCell ref="N317:Q317"/>
    <mergeCell ref="N318:Q318"/>
    <mergeCell ref="F305:I305"/>
    <mergeCell ref="F306:I306"/>
    <mergeCell ref="F307:I307"/>
    <mergeCell ref="F308:I308"/>
    <mergeCell ref="F309:I309"/>
    <mergeCell ref="F310:I310"/>
    <mergeCell ref="F311:I311"/>
    <mergeCell ref="F313:I313"/>
    <mergeCell ref="F314:I314"/>
    <mergeCell ref="F315:I315"/>
    <mergeCell ref="F316:I316"/>
    <mergeCell ref="F317:I317"/>
    <mergeCell ref="F318:I318"/>
    <mergeCell ref="L305:M305"/>
    <mergeCell ref="L306:M306"/>
    <mergeCell ref="L308:M308"/>
    <mergeCell ref="L309:M309"/>
    <mergeCell ref="L310:M310"/>
    <mergeCell ref="N302:Q302"/>
    <mergeCell ref="N303:Q303"/>
    <mergeCell ref="N304:Q304"/>
    <mergeCell ref="N305:Q305"/>
    <mergeCell ref="N306:Q306"/>
    <mergeCell ref="N308:Q308"/>
    <mergeCell ref="N309:Q309"/>
    <mergeCell ref="N310:Q310"/>
    <mergeCell ref="F302:I302"/>
    <mergeCell ref="F303:I303"/>
    <mergeCell ref="F304:I304"/>
    <mergeCell ref="L295:M295"/>
    <mergeCell ref="L296:M296"/>
    <mergeCell ref="L297:M297"/>
    <mergeCell ref="L298:M298"/>
    <mergeCell ref="L299:M299"/>
    <mergeCell ref="L300:M300"/>
    <mergeCell ref="L301:M301"/>
    <mergeCell ref="L302:M302"/>
    <mergeCell ref="L303:M303"/>
    <mergeCell ref="L304:M304"/>
    <mergeCell ref="N295:Q295"/>
    <mergeCell ref="N296:Q296"/>
    <mergeCell ref="N297:Q297"/>
    <mergeCell ref="N298:Q298"/>
    <mergeCell ref="N299:Q299"/>
    <mergeCell ref="N300:Q300"/>
    <mergeCell ref="N301:Q301"/>
    <mergeCell ref="F290:I290"/>
    <mergeCell ref="F291:I291"/>
    <mergeCell ref="F292:I292"/>
    <mergeCell ref="F293:I293"/>
    <mergeCell ref="F294:I294"/>
    <mergeCell ref="F295:I295"/>
    <mergeCell ref="F296:I296"/>
    <mergeCell ref="F297:I297"/>
    <mergeCell ref="F298:I298"/>
    <mergeCell ref="F299:I299"/>
    <mergeCell ref="F300:I300"/>
    <mergeCell ref="F301:I301"/>
    <mergeCell ref="L290:M290"/>
    <mergeCell ref="L291:M291"/>
    <mergeCell ref="L292:M292"/>
    <mergeCell ref="L293:M293"/>
    <mergeCell ref="L294:M294"/>
    <mergeCell ref="N287:Q287"/>
    <mergeCell ref="N288:Q288"/>
    <mergeCell ref="N289:Q289"/>
    <mergeCell ref="N290:Q290"/>
    <mergeCell ref="N291:Q291"/>
    <mergeCell ref="N292:Q292"/>
    <mergeCell ref="N293:Q293"/>
    <mergeCell ref="N294:Q294"/>
    <mergeCell ref="F287:I287"/>
    <mergeCell ref="F288:I288"/>
    <mergeCell ref="F289:I289"/>
    <mergeCell ref="L280:M280"/>
    <mergeCell ref="L281:M281"/>
    <mergeCell ref="L282:M282"/>
    <mergeCell ref="L283:M283"/>
    <mergeCell ref="L284:M284"/>
    <mergeCell ref="L285:M285"/>
    <mergeCell ref="L286:M286"/>
    <mergeCell ref="L287:M287"/>
    <mergeCell ref="L288:M288"/>
    <mergeCell ref="L289:M289"/>
    <mergeCell ref="N280:Q280"/>
    <mergeCell ref="N281:Q281"/>
    <mergeCell ref="N282:Q282"/>
    <mergeCell ref="N283:Q283"/>
    <mergeCell ref="N284:Q284"/>
    <mergeCell ref="N285:Q285"/>
    <mergeCell ref="N286:Q286"/>
    <mergeCell ref="F275:I275"/>
    <mergeCell ref="F276:I276"/>
    <mergeCell ref="F277:I277"/>
    <mergeCell ref="F278:I278"/>
    <mergeCell ref="F279:I279"/>
    <mergeCell ref="F280:I280"/>
    <mergeCell ref="F281:I281"/>
    <mergeCell ref="F282:I282"/>
    <mergeCell ref="F283:I283"/>
    <mergeCell ref="F284:I284"/>
    <mergeCell ref="F285:I285"/>
    <mergeCell ref="F286:I286"/>
    <mergeCell ref="L275:M275"/>
    <mergeCell ref="L276:M276"/>
    <mergeCell ref="L277:M277"/>
    <mergeCell ref="L278:M278"/>
    <mergeCell ref="L279:M279"/>
    <mergeCell ref="N272:Q272"/>
    <mergeCell ref="N274:Q274"/>
    <mergeCell ref="N273:Q273"/>
    <mergeCell ref="N275:Q275"/>
    <mergeCell ref="N276:Q276"/>
    <mergeCell ref="N277:Q277"/>
    <mergeCell ref="N278:Q278"/>
    <mergeCell ref="N279:Q279"/>
    <mergeCell ref="F271:I271"/>
    <mergeCell ref="F272:I272"/>
    <mergeCell ref="F273:I273"/>
    <mergeCell ref="F274:I274"/>
    <mergeCell ref="L262:M262"/>
    <mergeCell ref="L263:M263"/>
    <mergeCell ref="L264:M264"/>
    <mergeCell ref="L265:M265"/>
    <mergeCell ref="L266:M266"/>
    <mergeCell ref="L268:M268"/>
    <mergeCell ref="L270:M270"/>
    <mergeCell ref="L272:M272"/>
    <mergeCell ref="L273:M273"/>
    <mergeCell ref="L274:M274"/>
    <mergeCell ref="N262:Q262"/>
    <mergeCell ref="N263:Q263"/>
    <mergeCell ref="N264:Q264"/>
    <mergeCell ref="N265:Q265"/>
    <mergeCell ref="N266:Q266"/>
    <mergeCell ref="N268:Q268"/>
    <mergeCell ref="N270:Q270"/>
    <mergeCell ref="F260:I260"/>
    <mergeCell ref="F261:I261"/>
    <mergeCell ref="F262:I262"/>
    <mergeCell ref="F263:I263"/>
    <mergeCell ref="F264:I264"/>
    <mergeCell ref="F265:I265"/>
    <mergeCell ref="F266:I266"/>
    <mergeCell ref="F267:I267"/>
    <mergeCell ref="F268:I268"/>
    <mergeCell ref="F269:I269"/>
    <mergeCell ref="F270:I270"/>
    <mergeCell ref="L260:M260"/>
    <mergeCell ref="L261:M261"/>
    <mergeCell ref="N255:Q255"/>
    <mergeCell ref="N256:Q256"/>
    <mergeCell ref="N257:Q257"/>
    <mergeCell ref="N258:Q258"/>
    <mergeCell ref="N259:Q259"/>
    <mergeCell ref="N260:Q260"/>
    <mergeCell ref="N261:Q261"/>
    <mergeCell ref="F254:I254"/>
    <mergeCell ref="F255:I255"/>
    <mergeCell ref="F256:I256"/>
    <mergeCell ref="F257:I257"/>
    <mergeCell ref="F258:I258"/>
    <mergeCell ref="F259:I259"/>
    <mergeCell ref="L246:M246"/>
    <mergeCell ref="L247:M247"/>
    <mergeCell ref="L248:M248"/>
    <mergeCell ref="L250:M250"/>
    <mergeCell ref="L251:M251"/>
    <mergeCell ref="L252:M252"/>
    <mergeCell ref="L253:M253"/>
    <mergeCell ref="L254:M254"/>
    <mergeCell ref="L255:M255"/>
    <mergeCell ref="L256:M256"/>
    <mergeCell ref="L257:M257"/>
    <mergeCell ref="L258:M258"/>
    <mergeCell ref="L259:M259"/>
    <mergeCell ref="F244:I244"/>
    <mergeCell ref="F245:I245"/>
    <mergeCell ref="F246:I246"/>
    <mergeCell ref="F247:I247"/>
    <mergeCell ref="F248:I248"/>
    <mergeCell ref="F250:I250"/>
    <mergeCell ref="F251:I251"/>
    <mergeCell ref="F252:I252"/>
    <mergeCell ref="F253:I253"/>
    <mergeCell ref="N246:Q246"/>
    <mergeCell ref="N247:Q247"/>
    <mergeCell ref="N248:Q248"/>
    <mergeCell ref="N250:Q250"/>
    <mergeCell ref="N251:Q251"/>
    <mergeCell ref="N252:Q252"/>
    <mergeCell ref="N253:Q253"/>
    <mergeCell ref="N254:Q254"/>
    <mergeCell ref="N249:Q249"/>
    <mergeCell ref="N220:Q220"/>
    <mergeCell ref="N226:Q226"/>
    <mergeCell ref="N238:Q238"/>
    <mergeCell ref="N240:Q240"/>
    <mergeCell ref="N241:Q241"/>
    <mergeCell ref="N242:Q242"/>
    <mergeCell ref="N243:Q243"/>
    <mergeCell ref="N244:Q244"/>
    <mergeCell ref="N245:Q245"/>
    <mergeCell ref="L244:M244"/>
    <mergeCell ref="L245:M245"/>
    <mergeCell ref="N200:Q200"/>
    <mergeCell ref="N201:Q201"/>
    <mergeCell ref="N202:Q202"/>
    <mergeCell ref="N203:Q203"/>
    <mergeCell ref="N205:Q205"/>
    <mergeCell ref="N206:Q206"/>
    <mergeCell ref="N207:Q207"/>
    <mergeCell ref="N208:Q208"/>
    <mergeCell ref="N209:Q209"/>
    <mergeCell ref="N210:Q210"/>
    <mergeCell ref="N211:Q211"/>
    <mergeCell ref="N212:Q212"/>
    <mergeCell ref="N214:Q214"/>
    <mergeCell ref="N204:Q204"/>
    <mergeCell ref="N213:Q213"/>
    <mergeCell ref="N215:Q215"/>
    <mergeCell ref="N219:Q219"/>
    <mergeCell ref="N221:Q221"/>
    <mergeCell ref="N223:Q223"/>
    <mergeCell ref="N224:Q224"/>
    <mergeCell ref="N225:Q225"/>
    <mergeCell ref="N227:Q227"/>
    <mergeCell ref="F240:I240"/>
    <mergeCell ref="F241:I241"/>
    <mergeCell ref="F242:I242"/>
    <mergeCell ref="F243:I243"/>
    <mergeCell ref="L229:M229"/>
    <mergeCell ref="L230:M230"/>
    <mergeCell ref="L231:M231"/>
    <mergeCell ref="L232:M232"/>
    <mergeCell ref="L233:M233"/>
    <mergeCell ref="L234:M234"/>
    <mergeCell ref="L235:M235"/>
    <mergeCell ref="L236:M236"/>
    <mergeCell ref="L238:M238"/>
    <mergeCell ref="L240:M240"/>
    <mergeCell ref="L241:M241"/>
    <mergeCell ref="L242:M242"/>
    <mergeCell ref="L243:M243"/>
    <mergeCell ref="L227:M227"/>
    <mergeCell ref="L228:M228"/>
    <mergeCell ref="N236:Q236"/>
    <mergeCell ref="N235:Q235"/>
    <mergeCell ref="N237:Q237"/>
    <mergeCell ref="N239:Q239"/>
    <mergeCell ref="F227:I227"/>
    <mergeCell ref="F229:I229"/>
    <mergeCell ref="F228:I228"/>
    <mergeCell ref="F230:I230"/>
    <mergeCell ref="F231:I231"/>
    <mergeCell ref="F232:I232"/>
    <mergeCell ref="F233:I233"/>
    <mergeCell ref="F234:I234"/>
    <mergeCell ref="F235:I235"/>
    <mergeCell ref="F236:I236"/>
    <mergeCell ref="F238:I238"/>
    <mergeCell ref="N228:Q228"/>
    <mergeCell ref="N229:Q229"/>
    <mergeCell ref="N230:Q230"/>
    <mergeCell ref="N231:Q231"/>
    <mergeCell ref="N232:Q232"/>
    <mergeCell ref="N233:Q233"/>
    <mergeCell ref="N234:Q234"/>
    <mergeCell ref="F219:I219"/>
    <mergeCell ref="F221:I221"/>
    <mergeCell ref="F222:I222"/>
    <mergeCell ref="F223:I223"/>
    <mergeCell ref="F224:I224"/>
    <mergeCell ref="F225:I225"/>
    <mergeCell ref="L208:M208"/>
    <mergeCell ref="L209:M209"/>
    <mergeCell ref="L210:M210"/>
    <mergeCell ref="L211:M211"/>
    <mergeCell ref="L212:M212"/>
    <mergeCell ref="L214:M214"/>
    <mergeCell ref="L217:M217"/>
    <mergeCell ref="L218:M218"/>
    <mergeCell ref="L219:M219"/>
    <mergeCell ref="L221:M221"/>
    <mergeCell ref="L223:M223"/>
    <mergeCell ref="L224:M224"/>
    <mergeCell ref="L225:M225"/>
    <mergeCell ref="N218:Q218"/>
    <mergeCell ref="N217:Q217"/>
    <mergeCell ref="N216:Q216"/>
    <mergeCell ref="F208:I208"/>
    <mergeCell ref="F209:I209"/>
    <mergeCell ref="F210:I210"/>
    <mergeCell ref="F211:I211"/>
    <mergeCell ref="F212:I212"/>
    <mergeCell ref="F214:I214"/>
    <mergeCell ref="F217:I217"/>
    <mergeCell ref="F218:I218"/>
    <mergeCell ref="F200:I200"/>
    <mergeCell ref="F201:I201"/>
    <mergeCell ref="F202:I202"/>
    <mergeCell ref="F203:I203"/>
    <mergeCell ref="F205:I205"/>
    <mergeCell ref="F206:I206"/>
    <mergeCell ref="F207:I207"/>
    <mergeCell ref="L192:M192"/>
    <mergeCell ref="L193:M193"/>
    <mergeCell ref="L194:M194"/>
    <mergeCell ref="L195:M195"/>
    <mergeCell ref="L196:M196"/>
    <mergeCell ref="L197:M197"/>
    <mergeCell ref="L198:M198"/>
    <mergeCell ref="L199:M199"/>
    <mergeCell ref="L200:M200"/>
    <mergeCell ref="L201:M201"/>
    <mergeCell ref="L202:M202"/>
    <mergeCell ref="L203:M203"/>
    <mergeCell ref="L205:M205"/>
    <mergeCell ref="L206:M206"/>
    <mergeCell ref="L207:M207"/>
    <mergeCell ref="N194:Q194"/>
    <mergeCell ref="N195:Q195"/>
    <mergeCell ref="N196:Q196"/>
    <mergeCell ref="N197:Q197"/>
    <mergeCell ref="N198:Q198"/>
    <mergeCell ref="N199:Q199"/>
    <mergeCell ref="F192:I192"/>
    <mergeCell ref="F193:I193"/>
    <mergeCell ref="F194:I194"/>
    <mergeCell ref="F195:I195"/>
    <mergeCell ref="F196:I196"/>
    <mergeCell ref="F197:I197"/>
    <mergeCell ref="F198:I198"/>
    <mergeCell ref="F199:I199"/>
    <mergeCell ref="N185:Q185"/>
    <mergeCell ref="N186:Q186"/>
    <mergeCell ref="N187:Q187"/>
    <mergeCell ref="N188:Q188"/>
    <mergeCell ref="N189:Q189"/>
    <mergeCell ref="N190:Q190"/>
    <mergeCell ref="N191:Q191"/>
    <mergeCell ref="N192:Q192"/>
    <mergeCell ref="N193:Q193"/>
    <mergeCell ref="F185:I185"/>
    <mergeCell ref="F186:I186"/>
    <mergeCell ref="F187:I187"/>
    <mergeCell ref="F188:I188"/>
    <mergeCell ref="F189:I189"/>
    <mergeCell ref="F190:I190"/>
    <mergeCell ref="F191:I191"/>
    <mergeCell ref="L176:M176"/>
    <mergeCell ref="L177:M177"/>
    <mergeCell ref="L178:M178"/>
    <mergeCell ref="L179:M179"/>
    <mergeCell ref="L180:M180"/>
    <mergeCell ref="L181:M181"/>
    <mergeCell ref="L183:M183"/>
    <mergeCell ref="L184:M184"/>
    <mergeCell ref="L185:M185"/>
    <mergeCell ref="L186:M186"/>
    <mergeCell ref="L187:M187"/>
    <mergeCell ref="L188:M188"/>
    <mergeCell ref="L189:M189"/>
    <mergeCell ref="L190:M190"/>
    <mergeCell ref="L191:M191"/>
    <mergeCell ref="N181:Q181"/>
    <mergeCell ref="N183:Q183"/>
    <mergeCell ref="N184:Q184"/>
    <mergeCell ref="N182:Q182"/>
    <mergeCell ref="F176:I176"/>
    <mergeCell ref="F177:I177"/>
    <mergeCell ref="F178:I178"/>
    <mergeCell ref="F179:I179"/>
    <mergeCell ref="F180:I180"/>
    <mergeCell ref="F181:I181"/>
    <mergeCell ref="F183:I183"/>
    <mergeCell ref="F184:I184"/>
    <mergeCell ref="N172:Q172"/>
    <mergeCell ref="N173:Q173"/>
    <mergeCell ref="N174:Q174"/>
    <mergeCell ref="N175:Q175"/>
    <mergeCell ref="N176:Q176"/>
    <mergeCell ref="N177:Q177"/>
    <mergeCell ref="N178:Q178"/>
    <mergeCell ref="N179:Q179"/>
    <mergeCell ref="N180:Q180"/>
    <mergeCell ref="E15:L15"/>
    <mergeCell ref="O15:P15"/>
    <mergeCell ref="O17:P17"/>
    <mergeCell ref="O18:P18"/>
    <mergeCell ref="O20:P20"/>
    <mergeCell ref="O21:P21"/>
    <mergeCell ref="N169:Q169"/>
    <mergeCell ref="N170:Q170"/>
    <mergeCell ref="N171:Q171"/>
    <mergeCell ref="H1:K1"/>
    <mergeCell ref="C2:Q2"/>
    <mergeCell ref="C4:Q4"/>
    <mergeCell ref="F6:P6"/>
    <mergeCell ref="F7:P7"/>
    <mergeCell ref="O9:P9"/>
    <mergeCell ref="O11:P11"/>
    <mergeCell ref="O12:P12"/>
    <mergeCell ref="O14:P14"/>
    <mergeCell ref="N150:Q150"/>
    <mergeCell ref="N151:Q151"/>
    <mergeCell ref="N154:Q154"/>
    <mergeCell ref="N152:Q152"/>
    <mergeCell ref="N153:Q153"/>
    <mergeCell ref="N155:Q155"/>
    <mergeCell ref="N156:Q156"/>
    <mergeCell ref="N157:Q157"/>
    <mergeCell ref="N159:Q159"/>
    <mergeCell ref="N158:Q158"/>
    <mergeCell ref="F169:I169"/>
    <mergeCell ref="F170:I170"/>
    <mergeCell ref="F171:I171"/>
    <mergeCell ref="F172:I172"/>
    <mergeCell ref="F173:I173"/>
    <mergeCell ref="F174:I174"/>
    <mergeCell ref="F175:I175"/>
    <mergeCell ref="L159:M159"/>
    <mergeCell ref="L161:M161"/>
    <mergeCell ref="L160:M160"/>
    <mergeCell ref="L162:M162"/>
    <mergeCell ref="L163:M163"/>
    <mergeCell ref="L164:M164"/>
    <mergeCell ref="L166:M166"/>
    <mergeCell ref="L167:M167"/>
    <mergeCell ref="L169:M169"/>
    <mergeCell ref="L170:M170"/>
    <mergeCell ref="L171:M171"/>
    <mergeCell ref="L172:M172"/>
    <mergeCell ref="L173:M173"/>
    <mergeCell ref="L174:M174"/>
    <mergeCell ref="L175:M175"/>
    <mergeCell ref="N167:Q167"/>
    <mergeCell ref="N166:Q166"/>
    <mergeCell ref="N165:Q165"/>
    <mergeCell ref="N168:Q168"/>
    <mergeCell ref="F159:I159"/>
    <mergeCell ref="F161:I161"/>
    <mergeCell ref="F160:I160"/>
    <mergeCell ref="F162:I162"/>
    <mergeCell ref="F163:I163"/>
    <mergeCell ref="F164:I164"/>
    <mergeCell ref="F166:I166"/>
    <mergeCell ref="F167:I167"/>
    <mergeCell ref="N160:Q160"/>
    <mergeCell ref="N161:Q161"/>
    <mergeCell ref="N162:Q162"/>
    <mergeCell ref="N163:Q163"/>
    <mergeCell ref="N164:Q164"/>
    <mergeCell ref="F151:I151"/>
    <mergeCell ref="F152:I152"/>
    <mergeCell ref="F153:I153"/>
    <mergeCell ref="F154:I154"/>
    <mergeCell ref="F155:I155"/>
    <mergeCell ref="F156:I156"/>
    <mergeCell ref="F157:I157"/>
    <mergeCell ref="L143:M143"/>
    <mergeCell ref="L148:M148"/>
    <mergeCell ref="L144:M144"/>
    <mergeCell ref="L145:M145"/>
    <mergeCell ref="L146:M146"/>
    <mergeCell ref="L147:M147"/>
    <mergeCell ref="L149:M149"/>
    <mergeCell ref="L151:M151"/>
    <mergeCell ref="L152:M152"/>
    <mergeCell ref="L153:M153"/>
    <mergeCell ref="L154:M154"/>
    <mergeCell ref="L155:M155"/>
    <mergeCell ref="L156:M156"/>
    <mergeCell ref="L157:M157"/>
    <mergeCell ref="N143:Q143"/>
    <mergeCell ref="N144:Q144"/>
    <mergeCell ref="N145:Q145"/>
    <mergeCell ref="N146:Q146"/>
    <mergeCell ref="N147:Q147"/>
    <mergeCell ref="N148:Q148"/>
    <mergeCell ref="N149:Q149"/>
    <mergeCell ref="F143:I143"/>
    <mergeCell ref="F146:I146"/>
    <mergeCell ref="F145:I145"/>
    <mergeCell ref="F144:I144"/>
    <mergeCell ref="F147:I147"/>
    <mergeCell ref="F148:I148"/>
    <mergeCell ref="F149:I149"/>
    <mergeCell ref="M135:Q135"/>
    <mergeCell ref="F137:I137"/>
    <mergeCell ref="L137:M137"/>
    <mergeCell ref="N137:Q137"/>
    <mergeCell ref="N138:Q138"/>
    <mergeCell ref="N139:Q139"/>
    <mergeCell ref="N140:Q140"/>
    <mergeCell ref="F141:I141"/>
    <mergeCell ref="F142:I142"/>
    <mergeCell ref="L141:M141"/>
    <mergeCell ref="N141:Q141"/>
    <mergeCell ref="L142:M142"/>
    <mergeCell ref="N142:Q142"/>
    <mergeCell ref="D118:H118"/>
    <mergeCell ref="N118:Q118"/>
    <mergeCell ref="N119:Q119"/>
    <mergeCell ref="L121:Q121"/>
    <mergeCell ref="C127:Q127"/>
    <mergeCell ref="F129:P129"/>
    <mergeCell ref="F130:P130"/>
    <mergeCell ref="M132:P132"/>
    <mergeCell ref="M134:Q134"/>
    <mergeCell ref="N113:Q113"/>
    <mergeCell ref="D114:H114"/>
    <mergeCell ref="N114:Q114"/>
    <mergeCell ref="D115:H115"/>
    <mergeCell ref="N115:Q115"/>
    <mergeCell ref="D116:H116"/>
    <mergeCell ref="N116:Q116"/>
    <mergeCell ref="D117:H117"/>
    <mergeCell ref="N117:Q117"/>
    <mergeCell ref="N103:Q103"/>
    <mergeCell ref="N104:Q104"/>
    <mergeCell ref="N105:Q105"/>
    <mergeCell ref="N106:Q106"/>
    <mergeCell ref="N107:Q107"/>
    <mergeCell ref="N108:Q108"/>
    <mergeCell ref="N109:Q109"/>
    <mergeCell ref="N110:Q110"/>
    <mergeCell ref="N111:Q111"/>
    <mergeCell ref="N96:Q96"/>
    <mergeCell ref="N94:Q94"/>
    <mergeCell ref="N95:Q95"/>
    <mergeCell ref="N97:Q97"/>
    <mergeCell ref="N98:Q98"/>
    <mergeCell ref="N99:Q99"/>
    <mergeCell ref="N100:Q100"/>
    <mergeCell ref="N101:Q101"/>
    <mergeCell ref="N102:Q102"/>
    <mergeCell ref="M84:Q84"/>
    <mergeCell ref="C86:G86"/>
    <mergeCell ref="N86:Q86"/>
    <mergeCell ref="N88:Q88"/>
    <mergeCell ref="N89:Q89"/>
    <mergeCell ref="N90:Q90"/>
    <mergeCell ref="N91:Q91"/>
    <mergeCell ref="N92:Q92"/>
    <mergeCell ref="N93:Q93"/>
    <mergeCell ref="N331:Q331"/>
    <mergeCell ref="N332:Q332"/>
    <mergeCell ref="N328:Q328"/>
    <mergeCell ref="E24:L24"/>
    <mergeCell ref="S2:AC2"/>
    <mergeCell ref="M27:P27"/>
    <mergeCell ref="M28:P28"/>
    <mergeCell ref="M30:P30"/>
    <mergeCell ref="H32:J32"/>
    <mergeCell ref="M32:P32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C76:Q76"/>
    <mergeCell ref="F79:P79"/>
    <mergeCell ref="F78:P78"/>
    <mergeCell ref="M81:P81"/>
    <mergeCell ref="M83:Q83"/>
    <mergeCell ref="N312:Q312"/>
    <mergeCell ref="N319:Q319"/>
    <mergeCell ref="N320:Q320"/>
    <mergeCell ref="N321:Q321"/>
    <mergeCell ref="N322:Q322"/>
    <mergeCell ref="N323:Q323"/>
    <mergeCell ref="N324:Q324"/>
    <mergeCell ref="N325:Q325"/>
    <mergeCell ref="N326:Q326"/>
    <mergeCell ref="N349:Q349"/>
    <mergeCell ref="N350:Q350"/>
    <mergeCell ref="N348:Q348"/>
    <mergeCell ref="F337:I337"/>
    <mergeCell ref="F338:I338"/>
    <mergeCell ref="F339:I339"/>
    <mergeCell ref="F340:I340"/>
    <mergeCell ref="F341:I341"/>
    <mergeCell ref="F342:I342"/>
    <mergeCell ref="F343:I343"/>
    <mergeCell ref="F344:I344"/>
    <mergeCell ref="F345:I345"/>
    <mergeCell ref="F346:I346"/>
    <mergeCell ref="F347:I347"/>
    <mergeCell ref="F349:I349"/>
    <mergeCell ref="F350:I350"/>
    <mergeCell ref="L337:M337"/>
    <mergeCell ref="L338:M338"/>
    <mergeCell ref="L339:M339"/>
    <mergeCell ref="L340:M340"/>
    <mergeCell ref="L341:M341"/>
    <mergeCell ref="L342:M342"/>
    <mergeCell ref="N335:Q335"/>
    <mergeCell ref="N336:Q336"/>
    <mergeCell ref="N337:Q337"/>
    <mergeCell ref="N338:Q338"/>
    <mergeCell ref="N339:Q339"/>
    <mergeCell ref="N340:Q340"/>
    <mergeCell ref="N341:Q341"/>
    <mergeCell ref="N342:Q342"/>
    <mergeCell ref="F335:I335"/>
    <mergeCell ref="F336:I336"/>
    <mergeCell ref="L327:M327"/>
    <mergeCell ref="L329:M329"/>
    <mergeCell ref="L330:M330"/>
    <mergeCell ref="L331:M331"/>
    <mergeCell ref="L332:M332"/>
    <mergeCell ref="L333:M333"/>
    <mergeCell ref="L334:M334"/>
    <mergeCell ref="L335:M335"/>
    <mergeCell ref="L336:M336"/>
    <mergeCell ref="L321:M321"/>
    <mergeCell ref="L322:M322"/>
    <mergeCell ref="L323:M323"/>
    <mergeCell ref="L324:M324"/>
    <mergeCell ref="L325:M325"/>
    <mergeCell ref="L326:M326"/>
    <mergeCell ref="N334:Q334"/>
    <mergeCell ref="N333:Q333"/>
    <mergeCell ref="F321:I321"/>
    <mergeCell ref="F322:I322"/>
    <mergeCell ref="F323:I323"/>
    <mergeCell ref="F324:I324"/>
    <mergeCell ref="F325:I325"/>
    <mergeCell ref="F326:I326"/>
    <mergeCell ref="F327:I327"/>
    <mergeCell ref="F329:I329"/>
    <mergeCell ref="F330:I330"/>
    <mergeCell ref="F331:I331"/>
    <mergeCell ref="F332:I332"/>
    <mergeCell ref="F333:I333"/>
    <mergeCell ref="F334:I334"/>
    <mergeCell ref="N327:Q327"/>
    <mergeCell ref="N329:Q329"/>
    <mergeCell ref="N330:Q330"/>
    <mergeCell ref="L311:M311"/>
    <mergeCell ref="L313:M313"/>
    <mergeCell ref="L314:M314"/>
    <mergeCell ref="L315:M315"/>
    <mergeCell ref="L316:M316"/>
    <mergeCell ref="L317:M317"/>
    <mergeCell ref="L318:M318"/>
    <mergeCell ref="L319:M319"/>
    <mergeCell ref="L320:M320"/>
    <mergeCell ref="N351:Q351"/>
    <mergeCell ref="N354:Q354"/>
    <mergeCell ref="N357:Q357"/>
    <mergeCell ref="N358:Q358"/>
    <mergeCell ref="N362:Q362"/>
    <mergeCell ref="L344:M344"/>
    <mergeCell ref="L343:M343"/>
    <mergeCell ref="L345:M345"/>
    <mergeCell ref="L346:M346"/>
    <mergeCell ref="L347:M347"/>
    <mergeCell ref="L349:M349"/>
    <mergeCell ref="L350:M350"/>
    <mergeCell ref="L352:M352"/>
    <mergeCell ref="L353:M353"/>
    <mergeCell ref="L355:M355"/>
    <mergeCell ref="L356:M356"/>
    <mergeCell ref="L359:M359"/>
    <mergeCell ref="L360:M360"/>
    <mergeCell ref="L361:M361"/>
    <mergeCell ref="N343:Q343"/>
    <mergeCell ref="N344:Q344"/>
    <mergeCell ref="N345:Q345"/>
    <mergeCell ref="N346:Q346"/>
    <mergeCell ref="N347:Q347"/>
    <mergeCell ref="F356:I356"/>
    <mergeCell ref="F355:I355"/>
    <mergeCell ref="F359:I359"/>
    <mergeCell ref="F360:I360"/>
    <mergeCell ref="F361:I361"/>
    <mergeCell ref="N353:Q353"/>
    <mergeCell ref="N352:Q352"/>
    <mergeCell ref="N355:Q355"/>
    <mergeCell ref="N356:Q356"/>
    <mergeCell ref="N359:Q359"/>
    <mergeCell ref="N360:Q360"/>
    <mergeCell ref="N361:Q361"/>
    <mergeCell ref="F352:I352"/>
    <mergeCell ref="F353:I353"/>
  </mergeCells>
  <hyperlinks>
    <hyperlink ref="F1:G1" location="C2" display="1) Krycí list rozpočtu"/>
    <hyperlink ref="H1:K1" location="C86" display="2) Rekapitulace rozpočtu"/>
    <hyperlink ref="L1" location="C137" display="3) Rozpočet"/>
    <hyperlink ref="S1:T1" location="'Rekapitulace stavby'!C2" display="Rekapitulace stavby"/>
  </hyperlinks>
  <pageMargins left="0.58333330000000005" right="0.58333330000000005" top="0.5" bottom="0.46666669999999999" header="0" footer="0"/>
  <pageSetup paperSize="9" fitToHeight="100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282"/>
  <sheetViews>
    <sheetView showGridLines="0" tabSelected="1" workbookViewId="0">
      <pane ySplit="1" topLeftCell="A272" activePane="bottomLeft" state="frozen"/>
      <selection pane="bottomLeft" activeCell="J281" sqref="J281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customWidth="1"/>
    <col min="21" max="21" width="16.33203125" customWidth="1"/>
    <col min="22" max="22" width="12.33203125" customWidth="1"/>
    <col min="23" max="23" width="16.33203125" customWidth="1"/>
    <col min="24" max="24" width="12.16406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>
      <c r="A1" s="114"/>
      <c r="B1" s="11"/>
      <c r="C1" s="11"/>
      <c r="D1" s="12" t="s">
        <v>1</v>
      </c>
      <c r="E1" s="11"/>
      <c r="F1" s="13" t="s">
        <v>99</v>
      </c>
      <c r="G1" s="13"/>
      <c r="H1" s="252" t="s">
        <v>100</v>
      </c>
      <c r="I1" s="252"/>
      <c r="J1" s="252"/>
      <c r="K1" s="252"/>
      <c r="L1" s="13" t="s">
        <v>101</v>
      </c>
      <c r="M1" s="11"/>
      <c r="N1" s="11"/>
      <c r="O1" s="12" t="s">
        <v>102</v>
      </c>
      <c r="P1" s="11"/>
      <c r="Q1" s="11"/>
      <c r="R1" s="11"/>
      <c r="S1" s="13" t="s">
        <v>103</v>
      </c>
      <c r="T1" s="13"/>
      <c r="U1" s="114"/>
      <c r="V1" s="114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4"/>
      <c r="BB1" s="14"/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</row>
    <row r="2" spans="1:66" ht="36.950000000000003" customHeight="1">
      <c r="C2" s="185" t="s">
        <v>7</v>
      </c>
      <c r="D2" s="186"/>
      <c r="E2" s="186"/>
      <c r="F2" s="186"/>
      <c r="G2" s="186"/>
      <c r="H2" s="186"/>
      <c r="I2" s="186"/>
      <c r="J2" s="186"/>
      <c r="K2" s="186"/>
      <c r="L2" s="186"/>
      <c r="M2" s="186"/>
      <c r="N2" s="186"/>
      <c r="O2" s="186"/>
      <c r="P2" s="186"/>
      <c r="Q2" s="186"/>
      <c r="S2" s="190"/>
      <c r="T2" s="190"/>
      <c r="U2" s="190"/>
      <c r="V2" s="190"/>
      <c r="W2" s="190"/>
      <c r="X2" s="190"/>
      <c r="Y2" s="190"/>
      <c r="Z2" s="190"/>
      <c r="AA2" s="190"/>
      <c r="AB2" s="190"/>
      <c r="AC2" s="190"/>
      <c r="AT2" s="18" t="s">
        <v>89</v>
      </c>
    </row>
    <row r="3" spans="1:66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1"/>
      <c r="AT3" s="18" t="s">
        <v>104</v>
      </c>
    </row>
    <row r="4" spans="1:66" ht="36.950000000000003" customHeight="1">
      <c r="B4" s="22"/>
      <c r="C4" s="187" t="s">
        <v>105</v>
      </c>
      <c r="D4" s="188"/>
      <c r="E4" s="188"/>
      <c r="F4" s="188"/>
      <c r="G4" s="188"/>
      <c r="H4" s="188"/>
      <c r="I4" s="188"/>
      <c r="J4" s="188"/>
      <c r="K4" s="188"/>
      <c r="L4" s="188"/>
      <c r="M4" s="188"/>
      <c r="N4" s="188"/>
      <c r="O4" s="188"/>
      <c r="P4" s="188"/>
      <c r="Q4" s="188"/>
      <c r="R4" s="23"/>
      <c r="T4" s="17" t="s">
        <v>14</v>
      </c>
      <c r="AT4" s="18" t="s">
        <v>6</v>
      </c>
    </row>
    <row r="5" spans="1:66" ht="6.95" customHeight="1">
      <c r="B5" s="22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3"/>
    </row>
    <row r="6" spans="1:66" ht="25.35" customHeight="1">
      <c r="B6" s="22"/>
      <c r="C6" s="25"/>
      <c r="D6" s="29" t="s">
        <v>20</v>
      </c>
      <c r="E6" s="25"/>
      <c r="F6" s="235" t="str">
        <f>'Rekapitulace stavby'!K6</f>
        <v>Základní devítiletá škola a školka Hazlov</v>
      </c>
      <c r="G6" s="236"/>
      <c r="H6" s="236"/>
      <c r="I6" s="236"/>
      <c r="J6" s="236"/>
      <c r="K6" s="236"/>
      <c r="L6" s="236"/>
      <c r="M6" s="236"/>
      <c r="N6" s="236"/>
      <c r="O6" s="236"/>
      <c r="P6" s="236"/>
      <c r="Q6" s="25"/>
      <c r="R6" s="23"/>
    </row>
    <row r="7" spans="1:66" s="1" customFormat="1" ht="32.85" customHeight="1">
      <c r="B7" s="34"/>
      <c r="C7" s="35"/>
      <c r="D7" s="28" t="s">
        <v>106</v>
      </c>
      <c r="E7" s="35"/>
      <c r="F7" s="199" t="s">
        <v>953</v>
      </c>
      <c r="G7" s="231"/>
      <c r="H7" s="231"/>
      <c r="I7" s="231"/>
      <c r="J7" s="231"/>
      <c r="K7" s="231"/>
      <c r="L7" s="231"/>
      <c r="M7" s="231"/>
      <c r="N7" s="231"/>
      <c r="O7" s="231"/>
      <c r="P7" s="231"/>
      <c r="Q7" s="35"/>
      <c r="R7" s="36"/>
    </row>
    <row r="8" spans="1:66" s="1" customFormat="1" ht="14.45" customHeight="1">
      <c r="B8" s="34"/>
      <c r="C8" s="35"/>
      <c r="D8" s="29" t="s">
        <v>22</v>
      </c>
      <c r="E8" s="35"/>
      <c r="F8" s="27" t="s">
        <v>5</v>
      </c>
      <c r="G8" s="35"/>
      <c r="H8" s="35"/>
      <c r="I8" s="35"/>
      <c r="J8" s="35"/>
      <c r="K8" s="35"/>
      <c r="L8" s="35"/>
      <c r="M8" s="29" t="s">
        <v>23</v>
      </c>
      <c r="N8" s="35"/>
      <c r="O8" s="27" t="s">
        <v>5</v>
      </c>
      <c r="P8" s="35"/>
      <c r="Q8" s="35"/>
      <c r="R8" s="36"/>
    </row>
    <row r="9" spans="1:66" s="1" customFormat="1" ht="14.45" customHeight="1">
      <c r="B9" s="34"/>
      <c r="C9" s="35"/>
      <c r="D9" s="29" t="s">
        <v>24</v>
      </c>
      <c r="E9" s="35"/>
      <c r="F9" s="27" t="s">
        <v>25</v>
      </c>
      <c r="G9" s="35"/>
      <c r="H9" s="35"/>
      <c r="I9" s="35"/>
      <c r="J9" s="35"/>
      <c r="K9" s="35"/>
      <c r="L9" s="35"/>
      <c r="M9" s="29" t="s">
        <v>26</v>
      </c>
      <c r="N9" s="35"/>
      <c r="O9" s="253" t="str">
        <f>'Rekapitulace stavby'!AN8</f>
        <v>7. 2. 2019</v>
      </c>
      <c r="P9" s="237"/>
      <c r="Q9" s="35"/>
      <c r="R9" s="36"/>
    </row>
    <row r="10" spans="1:66" s="1" customFormat="1" ht="10.9" customHeight="1">
      <c r="B10" s="34"/>
      <c r="C10" s="35"/>
      <c r="D10" s="35"/>
      <c r="E10" s="35"/>
      <c r="F10" s="35"/>
      <c r="G10" s="35"/>
      <c r="H10" s="35"/>
      <c r="I10" s="35"/>
      <c r="J10" s="35"/>
      <c r="K10" s="35"/>
      <c r="L10" s="35"/>
      <c r="M10" s="35"/>
      <c r="N10" s="35"/>
      <c r="O10" s="35"/>
      <c r="P10" s="35"/>
      <c r="Q10" s="35"/>
      <c r="R10" s="36"/>
    </row>
    <row r="11" spans="1:66" s="1" customFormat="1" ht="14.45" customHeight="1">
      <c r="B11" s="34"/>
      <c r="C11" s="35"/>
      <c r="D11" s="29" t="s">
        <v>28</v>
      </c>
      <c r="E11" s="35"/>
      <c r="F11" s="35"/>
      <c r="G11" s="35"/>
      <c r="H11" s="35"/>
      <c r="I11" s="35"/>
      <c r="J11" s="35"/>
      <c r="K11" s="35"/>
      <c r="L11" s="35"/>
      <c r="M11" s="29" t="s">
        <v>29</v>
      </c>
      <c r="N11" s="35"/>
      <c r="O11" s="191" t="str">
        <f>IF('Rekapitulace stavby'!AN10="","",'Rekapitulace stavby'!AN10)</f>
        <v/>
      </c>
      <c r="P11" s="191"/>
      <c r="Q11" s="35"/>
      <c r="R11" s="36"/>
    </row>
    <row r="12" spans="1:66" s="1" customFormat="1" ht="18" customHeight="1">
      <c r="B12" s="34"/>
      <c r="C12" s="35"/>
      <c r="D12" s="35"/>
      <c r="E12" s="27" t="str">
        <f>IF('Rekapitulace stavby'!E11="","",'Rekapitulace stavby'!E11)</f>
        <v>Obec Hazlov</v>
      </c>
      <c r="F12" s="35"/>
      <c r="G12" s="35"/>
      <c r="H12" s="35"/>
      <c r="I12" s="35"/>
      <c r="J12" s="35"/>
      <c r="K12" s="35"/>
      <c r="L12" s="35"/>
      <c r="M12" s="29" t="s">
        <v>31</v>
      </c>
      <c r="N12" s="35"/>
      <c r="O12" s="191" t="str">
        <f>IF('Rekapitulace stavby'!AN11="","",'Rekapitulace stavby'!AN11)</f>
        <v/>
      </c>
      <c r="P12" s="191"/>
      <c r="Q12" s="35"/>
      <c r="R12" s="36"/>
    </row>
    <row r="13" spans="1:66" s="1" customFormat="1" ht="6.95" customHeight="1">
      <c r="B13" s="34"/>
      <c r="C13" s="35"/>
      <c r="D13" s="35"/>
      <c r="E13" s="35"/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/>
      <c r="Q13" s="35"/>
      <c r="R13" s="36"/>
    </row>
    <row r="14" spans="1:66" s="1" customFormat="1" ht="14.45" customHeight="1">
      <c r="B14" s="34"/>
      <c r="C14" s="35"/>
      <c r="D14" s="29" t="s">
        <v>32</v>
      </c>
      <c r="E14" s="35"/>
      <c r="F14" s="35"/>
      <c r="G14" s="35"/>
      <c r="H14" s="35"/>
      <c r="I14" s="35"/>
      <c r="J14" s="35"/>
      <c r="K14" s="35"/>
      <c r="L14" s="35"/>
      <c r="M14" s="29" t="s">
        <v>29</v>
      </c>
      <c r="N14" s="35"/>
      <c r="O14" s="254" t="str">
        <f>IF('Rekapitulace stavby'!AN13="","",'Rekapitulace stavby'!AN13)</f>
        <v>Vyplň údaj</v>
      </c>
      <c r="P14" s="191"/>
      <c r="Q14" s="35"/>
      <c r="R14" s="36"/>
    </row>
    <row r="15" spans="1:66" s="1" customFormat="1" ht="18" customHeight="1">
      <c r="B15" s="34"/>
      <c r="C15" s="35"/>
      <c r="D15" s="35"/>
      <c r="E15" s="254" t="str">
        <f>IF('Rekapitulace stavby'!E14="","",'Rekapitulace stavby'!E14)</f>
        <v>Vyplň údaj</v>
      </c>
      <c r="F15" s="255"/>
      <c r="G15" s="255"/>
      <c r="H15" s="255"/>
      <c r="I15" s="255"/>
      <c r="J15" s="255"/>
      <c r="K15" s="255"/>
      <c r="L15" s="255"/>
      <c r="M15" s="29" t="s">
        <v>31</v>
      </c>
      <c r="N15" s="35"/>
      <c r="O15" s="254" t="str">
        <f>IF('Rekapitulace stavby'!AN14="","",'Rekapitulace stavby'!AN14)</f>
        <v>Vyplň údaj</v>
      </c>
      <c r="P15" s="191"/>
      <c r="Q15" s="35"/>
      <c r="R15" s="36"/>
    </row>
    <row r="16" spans="1:66" s="1" customFormat="1" ht="6.95" customHeight="1">
      <c r="B16" s="34"/>
      <c r="C16" s="35"/>
      <c r="D16" s="35"/>
      <c r="E16" s="35"/>
      <c r="F16" s="35"/>
      <c r="G16" s="35"/>
      <c r="H16" s="35"/>
      <c r="I16" s="35"/>
      <c r="J16" s="35"/>
      <c r="K16" s="35"/>
      <c r="L16" s="35"/>
      <c r="M16" s="35"/>
      <c r="N16" s="35"/>
      <c r="O16" s="35"/>
      <c r="P16" s="35"/>
      <c r="Q16" s="35"/>
      <c r="R16" s="36"/>
    </row>
    <row r="17" spans="2:18" s="1" customFormat="1" ht="14.45" customHeight="1">
      <c r="B17" s="34"/>
      <c r="C17" s="35"/>
      <c r="D17" s="29" t="s">
        <v>34</v>
      </c>
      <c r="E17" s="35"/>
      <c r="F17" s="35"/>
      <c r="G17" s="35"/>
      <c r="H17" s="35"/>
      <c r="I17" s="35"/>
      <c r="J17" s="35"/>
      <c r="K17" s="35"/>
      <c r="L17" s="35"/>
      <c r="M17" s="29" t="s">
        <v>29</v>
      </c>
      <c r="N17" s="35"/>
      <c r="O17" s="191" t="str">
        <f>IF('Rekapitulace stavby'!AN16="","",'Rekapitulace stavby'!AN16)</f>
        <v/>
      </c>
      <c r="P17" s="191"/>
      <c r="Q17" s="35"/>
      <c r="R17" s="36"/>
    </row>
    <row r="18" spans="2:18" s="1" customFormat="1" ht="18" customHeight="1">
      <c r="B18" s="34"/>
      <c r="C18" s="35"/>
      <c r="D18" s="35"/>
      <c r="E18" s="27" t="str">
        <f>IF('Rekapitulace stavby'!E17="","",'Rekapitulace stavby'!E17)</f>
        <v xml:space="preserve"> </v>
      </c>
      <c r="F18" s="35"/>
      <c r="G18" s="35"/>
      <c r="H18" s="35"/>
      <c r="I18" s="35"/>
      <c r="J18" s="35"/>
      <c r="K18" s="35"/>
      <c r="L18" s="35"/>
      <c r="M18" s="29" t="s">
        <v>31</v>
      </c>
      <c r="N18" s="35"/>
      <c r="O18" s="191" t="str">
        <f>IF('Rekapitulace stavby'!AN17="","",'Rekapitulace stavby'!AN17)</f>
        <v/>
      </c>
      <c r="P18" s="191"/>
      <c r="Q18" s="35"/>
      <c r="R18" s="36"/>
    </row>
    <row r="19" spans="2:18" s="1" customFormat="1" ht="6.95" customHeight="1">
      <c r="B19" s="34"/>
      <c r="C19" s="35"/>
      <c r="D19" s="35"/>
      <c r="E19" s="35"/>
      <c r="F19" s="35"/>
      <c r="G19" s="35"/>
      <c r="H19" s="35"/>
      <c r="I19" s="35"/>
      <c r="J19" s="35"/>
      <c r="K19" s="35"/>
      <c r="L19" s="35"/>
      <c r="M19" s="35"/>
      <c r="N19" s="35"/>
      <c r="O19" s="35"/>
      <c r="P19" s="35"/>
      <c r="Q19" s="35"/>
      <c r="R19" s="36"/>
    </row>
    <row r="20" spans="2:18" s="1" customFormat="1" ht="14.45" customHeight="1">
      <c r="B20" s="34"/>
      <c r="C20" s="35"/>
      <c r="D20" s="29" t="s">
        <v>36</v>
      </c>
      <c r="E20" s="35"/>
      <c r="F20" s="35"/>
      <c r="G20" s="35"/>
      <c r="H20" s="35"/>
      <c r="I20" s="35"/>
      <c r="J20" s="35"/>
      <c r="K20" s="35"/>
      <c r="L20" s="35"/>
      <c r="M20" s="29" t="s">
        <v>29</v>
      </c>
      <c r="N20" s="35"/>
      <c r="O20" s="191" t="s">
        <v>5</v>
      </c>
      <c r="P20" s="191"/>
      <c r="Q20" s="35"/>
      <c r="R20" s="36"/>
    </row>
    <row r="21" spans="2:18" s="1" customFormat="1" ht="18" customHeight="1">
      <c r="B21" s="34"/>
      <c r="C21" s="35"/>
      <c r="D21" s="35"/>
      <c r="E21" s="27" t="s">
        <v>37</v>
      </c>
      <c r="F21" s="35"/>
      <c r="G21" s="35"/>
      <c r="H21" s="35"/>
      <c r="I21" s="35"/>
      <c r="J21" s="35"/>
      <c r="K21" s="35"/>
      <c r="L21" s="35"/>
      <c r="M21" s="29" t="s">
        <v>31</v>
      </c>
      <c r="N21" s="35"/>
      <c r="O21" s="191" t="s">
        <v>5</v>
      </c>
      <c r="P21" s="191"/>
      <c r="Q21" s="35"/>
      <c r="R21" s="36"/>
    </row>
    <row r="22" spans="2:18" s="1" customFormat="1" ht="6.95" customHeight="1">
      <c r="B22" s="34"/>
      <c r="C22" s="35"/>
      <c r="D22" s="35"/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5"/>
      <c r="Q22" s="35"/>
      <c r="R22" s="36"/>
    </row>
    <row r="23" spans="2:18" s="1" customFormat="1" ht="14.45" customHeight="1">
      <c r="B23" s="34"/>
      <c r="C23" s="35"/>
      <c r="D23" s="29" t="s">
        <v>38</v>
      </c>
      <c r="E23" s="35"/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6"/>
    </row>
    <row r="24" spans="2:18" s="1" customFormat="1" ht="16.5" customHeight="1">
      <c r="B24" s="34"/>
      <c r="C24" s="35"/>
      <c r="D24" s="35"/>
      <c r="E24" s="179" t="s">
        <v>5</v>
      </c>
      <c r="F24" s="179"/>
      <c r="G24" s="179"/>
      <c r="H24" s="179"/>
      <c r="I24" s="179"/>
      <c r="J24" s="179"/>
      <c r="K24" s="179"/>
      <c r="L24" s="179"/>
      <c r="M24" s="35"/>
      <c r="N24" s="35"/>
      <c r="O24" s="35"/>
      <c r="P24" s="35"/>
      <c r="Q24" s="35"/>
      <c r="R24" s="36"/>
    </row>
    <row r="25" spans="2:18" s="1" customFormat="1" ht="6.95" customHeight="1">
      <c r="B25" s="34"/>
      <c r="C25" s="35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6"/>
    </row>
    <row r="26" spans="2:18" s="1" customFormat="1" ht="6.95" customHeight="1">
      <c r="B26" s="34"/>
      <c r="C26" s="35"/>
      <c r="D26" s="50"/>
      <c r="E26" s="50"/>
      <c r="F26" s="50"/>
      <c r="G26" s="50"/>
      <c r="H26" s="50"/>
      <c r="I26" s="50"/>
      <c r="J26" s="50"/>
      <c r="K26" s="50"/>
      <c r="L26" s="50"/>
      <c r="M26" s="50"/>
      <c r="N26" s="50"/>
      <c r="O26" s="50"/>
      <c r="P26" s="50"/>
      <c r="Q26" s="35"/>
      <c r="R26" s="36"/>
    </row>
    <row r="27" spans="2:18" s="1" customFormat="1" ht="14.45" customHeight="1">
      <c r="B27" s="34"/>
      <c r="C27" s="35"/>
      <c r="D27" s="115" t="s">
        <v>108</v>
      </c>
      <c r="E27" s="35"/>
      <c r="F27" s="35"/>
      <c r="G27" s="35"/>
      <c r="H27" s="35"/>
      <c r="I27" s="35"/>
      <c r="J27" s="35"/>
      <c r="K27" s="35"/>
      <c r="L27" s="35"/>
      <c r="M27" s="180">
        <f>N88</f>
        <v>0</v>
      </c>
      <c r="N27" s="180"/>
      <c r="O27" s="180"/>
      <c r="P27" s="180"/>
      <c r="Q27" s="35"/>
      <c r="R27" s="36"/>
    </row>
    <row r="28" spans="2:18" s="1" customFormat="1" ht="14.45" customHeight="1">
      <c r="B28" s="34"/>
      <c r="C28" s="35"/>
      <c r="D28" s="33" t="s">
        <v>93</v>
      </c>
      <c r="E28" s="35"/>
      <c r="F28" s="35"/>
      <c r="G28" s="35"/>
      <c r="H28" s="35"/>
      <c r="I28" s="35"/>
      <c r="J28" s="35"/>
      <c r="K28" s="35"/>
      <c r="L28" s="35"/>
      <c r="M28" s="180">
        <f>N109</f>
        <v>0</v>
      </c>
      <c r="N28" s="180"/>
      <c r="O28" s="180"/>
      <c r="P28" s="180"/>
      <c r="Q28" s="35"/>
      <c r="R28" s="36"/>
    </row>
    <row r="29" spans="2:18" s="1" customFormat="1" ht="6.95" customHeight="1">
      <c r="B29" s="34"/>
      <c r="C29" s="35"/>
      <c r="D29" s="35"/>
      <c r="E29" s="35"/>
      <c r="F29" s="35"/>
      <c r="G29" s="35"/>
      <c r="H29" s="35"/>
      <c r="I29" s="35"/>
      <c r="J29" s="35"/>
      <c r="K29" s="35"/>
      <c r="L29" s="35"/>
      <c r="M29" s="35"/>
      <c r="N29" s="35"/>
      <c r="O29" s="35"/>
      <c r="P29" s="35"/>
      <c r="Q29" s="35"/>
      <c r="R29" s="36"/>
    </row>
    <row r="30" spans="2:18" s="1" customFormat="1" ht="25.35" customHeight="1">
      <c r="B30" s="34"/>
      <c r="C30" s="35"/>
      <c r="D30" s="116" t="s">
        <v>41</v>
      </c>
      <c r="E30" s="35"/>
      <c r="F30" s="35"/>
      <c r="G30" s="35"/>
      <c r="H30" s="35"/>
      <c r="I30" s="35"/>
      <c r="J30" s="35"/>
      <c r="K30" s="35"/>
      <c r="L30" s="35"/>
      <c r="M30" s="230">
        <f>ROUND(M27+M28,0)</f>
        <v>0</v>
      </c>
      <c r="N30" s="231"/>
      <c r="O30" s="231"/>
      <c r="P30" s="231"/>
      <c r="Q30" s="35"/>
      <c r="R30" s="36"/>
    </row>
    <row r="31" spans="2:18" s="1" customFormat="1" ht="6.95" customHeight="1">
      <c r="B31" s="34"/>
      <c r="C31" s="35"/>
      <c r="D31" s="50"/>
      <c r="E31" s="50"/>
      <c r="F31" s="50"/>
      <c r="G31" s="50"/>
      <c r="H31" s="50"/>
      <c r="I31" s="50"/>
      <c r="J31" s="50"/>
      <c r="K31" s="50"/>
      <c r="L31" s="50"/>
      <c r="M31" s="50"/>
      <c r="N31" s="50"/>
      <c r="O31" s="50"/>
      <c r="P31" s="50"/>
      <c r="Q31" s="35"/>
      <c r="R31" s="36"/>
    </row>
    <row r="32" spans="2:18" s="1" customFormat="1" ht="14.45" customHeight="1">
      <c r="B32" s="34"/>
      <c r="C32" s="35"/>
      <c r="D32" s="41" t="s">
        <v>42</v>
      </c>
      <c r="E32" s="41" t="s">
        <v>43</v>
      </c>
      <c r="F32" s="42">
        <v>0.21</v>
      </c>
      <c r="G32" s="117" t="s">
        <v>44</v>
      </c>
      <c r="H32" s="232">
        <f>(SUM(BE109:BE116)+SUM(BE134:BE280))</f>
        <v>0</v>
      </c>
      <c r="I32" s="231"/>
      <c r="J32" s="231"/>
      <c r="K32" s="35"/>
      <c r="L32" s="35"/>
      <c r="M32" s="232">
        <f>ROUND((SUM(BE109:BE116)+SUM(BE134:BE280)), 0)*F32</f>
        <v>0</v>
      </c>
      <c r="N32" s="231"/>
      <c r="O32" s="231"/>
      <c r="P32" s="231"/>
      <c r="Q32" s="35"/>
      <c r="R32" s="36"/>
    </row>
    <row r="33" spans="2:18" s="1" customFormat="1" ht="14.45" customHeight="1">
      <c r="B33" s="34"/>
      <c r="C33" s="35"/>
      <c r="D33" s="35"/>
      <c r="E33" s="41" t="s">
        <v>45</v>
      </c>
      <c r="F33" s="42">
        <v>0.15</v>
      </c>
      <c r="G33" s="117" t="s">
        <v>44</v>
      </c>
      <c r="H33" s="232">
        <f>(SUM(BF109:BF116)+SUM(BF134:BF280))</f>
        <v>0</v>
      </c>
      <c r="I33" s="231"/>
      <c r="J33" s="231"/>
      <c r="K33" s="35"/>
      <c r="L33" s="35"/>
      <c r="M33" s="232">
        <f>ROUND((SUM(BF109:BF116)+SUM(BF134:BF280)), 0)*F33</f>
        <v>0</v>
      </c>
      <c r="N33" s="231"/>
      <c r="O33" s="231"/>
      <c r="P33" s="231"/>
      <c r="Q33" s="35"/>
      <c r="R33" s="36"/>
    </row>
    <row r="34" spans="2:18" s="1" customFormat="1" ht="14.45" hidden="1" customHeight="1">
      <c r="B34" s="34"/>
      <c r="C34" s="35"/>
      <c r="D34" s="35"/>
      <c r="E34" s="41" t="s">
        <v>46</v>
      </c>
      <c r="F34" s="42">
        <v>0.21</v>
      </c>
      <c r="G34" s="117" t="s">
        <v>44</v>
      </c>
      <c r="H34" s="232">
        <f>(SUM(BG109:BG116)+SUM(BG134:BG280))</f>
        <v>0</v>
      </c>
      <c r="I34" s="231"/>
      <c r="J34" s="231"/>
      <c r="K34" s="35"/>
      <c r="L34" s="35"/>
      <c r="M34" s="232">
        <v>0</v>
      </c>
      <c r="N34" s="231"/>
      <c r="O34" s="231"/>
      <c r="P34" s="231"/>
      <c r="Q34" s="35"/>
      <c r="R34" s="36"/>
    </row>
    <row r="35" spans="2:18" s="1" customFormat="1" ht="14.45" hidden="1" customHeight="1">
      <c r="B35" s="34"/>
      <c r="C35" s="35"/>
      <c r="D35" s="35"/>
      <c r="E35" s="41" t="s">
        <v>47</v>
      </c>
      <c r="F35" s="42">
        <v>0.15</v>
      </c>
      <c r="G35" s="117" t="s">
        <v>44</v>
      </c>
      <c r="H35" s="232">
        <f>(SUM(BH109:BH116)+SUM(BH134:BH280))</f>
        <v>0</v>
      </c>
      <c r="I35" s="231"/>
      <c r="J35" s="231"/>
      <c r="K35" s="35"/>
      <c r="L35" s="35"/>
      <c r="M35" s="232">
        <v>0</v>
      </c>
      <c r="N35" s="231"/>
      <c r="O35" s="231"/>
      <c r="P35" s="231"/>
      <c r="Q35" s="35"/>
      <c r="R35" s="36"/>
    </row>
    <row r="36" spans="2:18" s="1" customFormat="1" ht="14.45" hidden="1" customHeight="1">
      <c r="B36" s="34"/>
      <c r="C36" s="35"/>
      <c r="D36" s="35"/>
      <c r="E36" s="41" t="s">
        <v>48</v>
      </c>
      <c r="F36" s="42">
        <v>0</v>
      </c>
      <c r="G36" s="117" t="s">
        <v>44</v>
      </c>
      <c r="H36" s="232">
        <f>(SUM(BI109:BI116)+SUM(BI134:BI280))</f>
        <v>0</v>
      </c>
      <c r="I36" s="231"/>
      <c r="J36" s="231"/>
      <c r="K36" s="35"/>
      <c r="L36" s="35"/>
      <c r="M36" s="232">
        <v>0</v>
      </c>
      <c r="N36" s="231"/>
      <c r="O36" s="231"/>
      <c r="P36" s="231"/>
      <c r="Q36" s="35"/>
      <c r="R36" s="36"/>
    </row>
    <row r="37" spans="2:18" s="1" customFormat="1" ht="6.95" customHeight="1">
      <c r="B37" s="34"/>
      <c r="C37" s="35"/>
      <c r="D37" s="35"/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6"/>
    </row>
    <row r="38" spans="2:18" s="1" customFormat="1" ht="25.35" customHeight="1">
      <c r="B38" s="34"/>
      <c r="C38" s="113"/>
      <c r="D38" s="118" t="s">
        <v>49</v>
      </c>
      <c r="E38" s="74"/>
      <c r="F38" s="74"/>
      <c r="G38" s="119" t="s">
        <v>50</v>
      </c>
      <c r="H38" s="120" t="s">
        <v>51</v>
      </c>
      <c r="I38" s="74"/>
      <c r="J38" s="74"/>
      <c r="K38" s="74"/>
      <c r="L38" s="233">
        <f>SUM(M30:M36)</f>
        <v>0</v>
      </c>
      <c r="M38" s="233"/>
      <c r="N38" s="233"/>
      <c r="O38" s="233"/>
      <c r="P38" s="234"/>
      <c r="Q38" s="113"/>
      <c r="R38" s="36"/>
    </row>
    <row r="39" spans="2:18" s="1" customFormat="1" ht="14.45" customHeight="1">
      <c r="B39" s="34"/>
      <c r="C39" s="35"/>
      <c r="D39" s="35"/>
      <c r="E39" s="35"/>
      <c r="F39" s="35"/>
      <c r="G39" s="35"/>
      <c r="H39" s="35"/>
      <c r="I39" s="35"/>
      <c r="J39" s="35"/>
      <c r="K39" s="35"/>
      <c r="L39" s="35"/>
      <c r="M39" s="35"/>
      <c r="N39" s="35"/>
      <c r="O39" s="35"/>
      <c r="P39" s="35"/>
      <c r="Q39" s="35"/>
      <c r="R39" s="36"/>
    </row>
    <row r="40" spans="2:18" s="1" customFormat="1" ht="14.45" customHeight="1">
      <c r="B40" s="34"/>
      <c r="C40" s="35"/>
      <c r="D40" s="35"/>
      <c r="E40" s="35"/>
      <c r="F40" s="35"/>
      <c r="G40" s="35"/>
      <c r="H40" s="35"/>
      <c r="I40" s="35"/>
      <c r="J40" s="35"/>
      <c r="K40" s="35"/>
      <c r="L40" s="35"/>
      <c r="M40" s="35"/>
      <c r="N40" s="35"/>
      <c r="O40" s="35"/>
      <c r="P40" s="35"/>
      <c r="Q40" s="35"/>
      <c r="R40" s="36"/>
    </row>
    <row r="41" spans="2:18" ht="13.5">
      <c r="B41" s="22"/>
      <c r="C41" s="25"/>
      <c r="D41" s="25"/>
      <c r="E41" s="25"/>
      <c r="F41" s="25"/>
      <c r="G41" s="25"/>
      <c r="H41" s="25"/>
      <c r="I41" s="25"/>
      <c r="J41" s="25"/>
      <c r="K41" s="25"/>
      <c r="L41" s="25"/>
      <c r="M41" s="25"/>
      <c r="N41" s="25"/>
      <c r="O41" s="25"/>
      <c r="P41" s="25"/>
      <c r="Q41" s="25"/>
      <c r="R41" s="23"/>
    </row>
    <row r="42" spans="2:18" ht="13.5">
      <c r="B42" s="22"/>
      <c r="C42" s="25"/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  <c r="R42" s="23"/>
    </row>
    <row r="43" spans="2:18" ht="13.5">
      <c r="B43" s="22"/>
      <c r="C43" s="25"/>
      <c r="D43" s="25"/>
      <c r="E43" s="25"/>
      <c r="F43" s="25"/>
      <c r="G43" s="25"/>
      <c r="H43" s="25"/>
      <c r="I43" s="25"/>
      <c r="J43" s="25"/>
      <c r="K43" s="25"/>
      <c r="L43" s="25"/>
      <c r="M43" s="25"/>
      <c r="N43" s="25"/>
      <c r="O43" s="25"/>
      <c r="P43" s="25"/>
      <c r="Q43" s="25"/>
      <c r="R43" s="23"/>
    </row>
    <row r="44" spans="2:18" ht="13.5">
      <c r="B44" s="22"/>
      <c r="C44" s="25"/>
      <c r="D44" s="25"/>
      <c r="E44" s="25"/>
      <c r="F44" s="25"/>
      <c r="G44" s="25"/>
      <c r="H44" s="25"/>
      <c r="I44" s="25"/>
      <c r="J44" s="25"/>
      <c r="K44" s="25"/>
      <c r="L44" s="25"/>
      <c r="M44" s="25"/>
      <c r="N44" s="25"/>
      <c r="O44" s="25"/>
      <c r="P44" s="25"/>
      <c r="Q44" s="25"/>
      <c r="R44" s="23"/>
    </row>
    <row r="45" spans="2:18" ht="13.5">
      <c r="B45" s="22"/>
      <c r="C45" s="25"/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25"/>
      <c r="O45" s="25"/>
      <c r="P45" s="25"/>
      <c r="Q45" s="25"/>
      <c r="R45" s="23"/>
    </row>
    <row r="46" spans="2:18" ht="13.5">
      <c r="B46" s="22"/>
      <c r="C46" s="25"/>
      <c r="D46" s="25"/>
      <c r="E46" s="25"/>
      <c r="F46" s="25"/>
      <c r="G46" s="25"/>
      <c r="H46" s="25"/>
      <c r="I46" s="25"/>
      <c r="J46" s="25"/>
      <c r="K46" s="25"/>
      <c r="L46" s="25"/>
      <c r="M46" s="25"/>
      <c r="N46" s="25"/>
      <c r="O46" s="25"/>
      <c r="P46" s="25"/>
      <c r="Q46" s="25"/>
      <c r="R46" s="23"/>
    </row>
    <row r="47" spans="2:18" ht="13.5">
      <c r="B47" s="22"/>
      <c r="C47" s="25"/>
      <c r="D47" s="25"/>
      <c r="E47" s="25"/>
      <c r="F47" s="25"/>
      <c r="G47" s="25"/>
      <c r="H47" s="25"/>
      <c r="I47" s="25"/>
      <c r="J47" s="25"/>
      <c r="K47" s="25"/>
      <c r="L47" s="25"/>
      <c r="M47" s="25"/>
      <c r="N47" s="25"/>
      <c r="O47" s="25"/>
      <c r="P47" s="25"/>
      <c r="Q47" s="25"/>
      <c r="R47" s="23"/>
    </row>
    <row r="48" spans="2:18" ht="13.5">
      <c r="B48" s="22"/>
      <c r="C48" s="25"/>
      <c r="D48" s="25"/>
      <c r="E48" s="25"/>
      <c r="F48" s="25"/>
      <c r="G48" s="25"/>
      <c r="H48" s="25"/>
      <c r="I48" s="25"/>
      <c r="J48" s="25"/>
      <c r="K48" s="25"/>
      <c r="L48" s="25"/>
      <c r="M48" s="25"/>
      <c r="N48" s="25"/>
      <c r="O48" s="25"/>
      <c r="P48" s="25"/>
      <c r="Q48" s="25"/>
      <c r="R48" s="23"/>
    </row>
    <row r="49" spans="2:18" ht="13.5">
      <c r="B49" s="22"/>
      <c r="C49" s="25"/>
      <c r="D49" s="25"/>
      <c r="E49" s="25"/>
      <c r="F49" s="25"/>
      <c r="G49" s="25"/>
      <c r="H49" s="25"/>
      <c r="I49" s="25"/>
      <c r="J49" s="25"/>
      <c r="K49" s="25"/>
      <c r="L49" s="25"/>
      <c r="M49" s="25"/>
      <c r="N49" s="25"/>
      <c r="O49" s="25"/>
      <c r="P49" s="25"/>
      <c r="Q49" s="25"/>
      <c r="R49" s="23"/>
    </row>
    <row r="50" spans="2:18" s="1" customFormat="1">
      <c r="B50" s="34"/>
      <c r="C50" s="35"/>
      <c r="D50" s="49" t="s">
        <v>52</v>
      </c>
      <c r="E50" s="50"/>
      <c r="F50" s="50"/>
      <c r="G50" s="50"/>
      <c r="H50" s="51"/>
      <c r="I50" s="35"/>
      <c r="J50" s="49" t="s">
        <v>53</v>
      </c>
      <c r="K50" s="50"/>
      <c r="L50" s="50"/>
      <c r="M50" s="50"/>
      <c r="N50" s="50"/>
      <c r="O50" s="50"/>
      <c r="P50" s="51"/>
      <c r="Q50" s="35"/>
      <c r="R50" s="36"/>
    </row>
    <row r="51" spans="2:18" ht="13.5">
      <c r="B51" s="22"/>
      <c r="C51" s="25"/>
      <c r="D51" s="52"/>
      <c r="E51" s="25"/>
      <c r="F51" s="25"/>
      <c r="G51" s="25"/>
      <c r="H51" s="53"/>
      <c r="I51" s="25"/>
      <c r="J51" s="52"/>
      <c r="K51" s="25"/>
      <c r="L51" s="25"/>
      <c r="M51" s="25"/>
      <c r="N51" s="25"/>
      <c r="O51" s="25"/>
      <c r="P51" s="53"/>
      <c r="Q51" s="25"/>
      <c r="R51" s="23"/>
    </row>
    <row r="52" spans="2:18" ht="13.5">
      <c r="B52" s="22"/>
      <c r="C52" s="25"/>
      <c r="D52" s="52"/>
      <c r="E52" s="25"/>
      <c r="F52" s="25"/>
      <c r="G52" s="25"/>
      <c r="H52" s="53"/>
      <c r="I52" s="25"/>
      <c r="J52" s="52"/>
      <c r="K52" s="25"/>
      <c r="L52" s="25"/>
      <c r="M52" s="25"/>
      <c r="N52" s="25"/>
      <c r="O52" s="25"/>
      <c r="P52" s="53"/>
      <c r="Q52" s="25"/>
      <c r="R52" s="23"/>
    </row>
    <row r="53" spans="2:18" ht="13.5">
      <c r="B53" s="22"/>
      <c r="C53" s="25"/>
      <c r="D53" s="52"/>
      <c r="E53" s="25"/>
      <c r="F53" s="25"/>
      <c r="G53" s="25"/>
      <c r="H53" s="53"/>
      <c r="I53" s="25"/>
      <c r="J53" s="52"/>
      <c r="K53" s="25"/>
      <c r="L53" s="25"/>
      <c r="M53" s="25"/>
      <c r="N53" s="25"/>
      <c r="O53" s="25"/>
      <c r="P53" s="53"/>
      <c r="Q53" s="25"/>
      <c r="R53" s="23"/>
    </row>
    <row r="54" spans="2:18" ht="13.5">
      <c r="B54" s="22"/>
      <c r="C54" s="25"/>
      <c r="D54" s="52"/>
      <c r="E54" s="25"/>
      <c r="F54" s="25"/>
      <c r="G54" s="25"/>
      <c r="H54" s="53"/>
      <c r="I54" s="25"/>
      <c r="J54" s="52"/>
      <c r="K54" s="25"/>
      <c r="L54" s="25"/>
      <c r="M54" s="25"/>
      <c r="N54" s="25"/>
      <c r="O54" s="25"/>
      <c r="P54" s="53"/>
      <c r="Q54" s="25"/>
      <c r="R54" s="23"/>
    </row>
    <row r="55" spans="2:18" ht="13.5">
      <c r="B55" s="22"/>
      <c r="C55" s="25"/>
      <c r="D55" s="52"/>
      <c r="E55" s="25"/>
      <c r="F55" s="25"/>
      <c r="G55" s="25"/>
      <c r="H55" s="53"/>
      <c r="I55" s="25"/>
      <c r="J55" s="52"/>
      <c r="K55" s="25"/>
      <c r="L55" s="25"/>
      <c r="M55" s="25"/>
      <c r="N55" s="25"/>
      <c r="O55" s="25"/>
      <c r="P55" s="53"/>
      <c r="Q55" s="25"/>
      <c r="R55" s="23"/>
    </row>
    <row r="56" spans="2:18" ht="13.5">
      <c r="B56" s="22"/>
      <c r="C56" s="25"/>
      <c r="D56" s="52"/>
      <c r="E56" s="25"/>
      <c r="F56" s="25"/>
      <c r="G56" s="25"/>
      <c r="H56" s="53"/>
      <c r="I56" s="25"/>
      <c r="J56" s="52"/>
      <c r="K56" s="25"/>
      <c r="L56" s="25"/>
      <c r="M56" s="25"/>
      <c r="N56" s="25"/>
      <c r="O56" s="25"/>
      <c r="P56" s="53"/>
      <c r="Q56" s="25"/>
      <c r="R56" s="23"/>
    </row>
    <row r="57" spans="2:18" ht="13.5">
      <c r="B57" s="22"/>
      <c r="C57" s="25"/>
      <c r="D57" s="52"/>
      <c r="E57" s="25"/>
      <c r="F57" s="25"/>
      <c r="G57" s="25"/>
      <c r="H57" s="53"/>
      <c r="I57" s="25"/>
      <c r="J57" s="52"/>
      <c r="K57" s="25"/>
      <c r="L57" s="25"/>
      <c r="M57" s="25"/>
      <c r="N57" s="25"/>
      <c r="O57" s="25"/>
      <c r="P57" s="53"/>
      <c r="Q57" s="25"/>
      <c r="R57" s="23"/>
    </row>
    <row r="58" spans="2:18" ht="13.5">
      <c r="B58" s="22"/>
      <c r="C58" s="25"/>
      <c r="D58" s="52"/>
      <c r="E58" s="25"/>
      <c r="F58" s="25"/>
      <c r="G58" s="25"/>
      <c r="H58" s="53"/>
      <c r="I58" s="25"/>
      <c r="J58" s="52"/>
      <c r="K58" s="25"/>
      <c r="L58" s="25"/>
      <c r="M58" s="25"/>
      <c r="N58" s="25"/>
      <c r="O58" s="25"/>
      <c r="P58" s="53"/>
      <c r="Q58" s="25"/>
      <c r="R58" s="23"/>
    </row>
    <row r="59" spans="2:18" s="1" customFormat="1">
      <c r="B59" s="34"/>
      <c r="C59" s="35"/>
      <c r="D59" s="54" t="s">
        <v>54</v>
      </c>
      <c r="E59" s="55"/>
      <c r="F59" s="55"/>
      <c r="G59" s="56" t="s">
        <v>55</v>
      </c>
      <c r="H59" s="57"/>
      <c r="I59" s="35"/>
      <c r="J59" s="54" t="s">
        <v>54</v>
      </c>
      <c r="K59" s="55"/>
      <c r="L59" s="55"/>
      <c r="M59" s="55"/>
      <c r="N59" s="56" t="s">
        <v>55</v>
      </c>
      <c r="O59" s="55"/>
      <c r="P59" s="57"/>
      <c r="Q59" s="35"/>
      <c r="R59" s="36"/>
    </row>
    <row r="60" spans="2:18" ht="13.5">
      <c r="B60" s="22"/>
      <c r="C60" s="25"/>
      <c r="D60" s="25"/>
      <c r="E60" s="25"/>
      <c r="F60" s="25"/>
      <c r="G60" s="25"/>
      <c r="H60" s="25"/>
      <c r="I60" s="25"/>
      <c r="J60" s="25"/>
      <c r="K60" s="25"/>
      <c r="L60" s="25"/>
      <c r="M60" s="25"/>
      <c r="N60" s="25"/>
      <c r="O60" s="25"/>
      <c r="P60" s="25"/>
      <c r="Q60" s="25"/>
      <c r="R60" s="23"/>
    </row>
    <row r="61" spans="2:18" s="1" customFormat="1">
      <c r="B61" s="34"/>
      <c r="C61" s="35"/>
      <c r="D61" s="49" t="s">
        <v>56</v>
      </c>
      <c r="E61" s="50"/>
      <c r="F61" s="50"/>
      <c r="G61" s="50"/>
      <c r="H61" s="51"/>
      <c r="I61" s="35"/>
      <c r="J61" s="49" t="s">
        <v>57</v>
      </c>
      <c r="K61" s="50"/>
      <c r="L61" s="50"/>
      <c r="M61" s="50"/>
      <c r="N61" s="50"/>
      <c r="O61" s="50"/>
      <c r="P61" s="51"/>
      <c r="Q61" s="35"/>
      <c r="R61" s="36"/>
    </row>
    <row r="62" spans="2:18" ht="13.5">
      <c r="B62" s="22"/>
      <c r="C62" s="25"/>
      <c r="D62" s="52"/>
      <c r="E62" s="25"/>
      <c r="F62" s="25"/>
      <c r="G62" s="25"/>
      <c r="H62" s="53"/>
      <c r="I62" s="25"/>
      <c r="J62" s="52"/>
      <c r="K62" s="25"/>
      <c r="L62" s="25"/>
      <c r="M62" s="25"/>
      <c r="N62" s="25"/>
      <c r="O62" s="25"/>
      <c r="P62" s="53"/>
      <c r="Q62" s="25"/>
      <c r="R62" s="23"/>
    </row>
    <row r="63" spans="2:18" ht="13.5">
      <c r="B63" s="22"/>
      <c r="C63" s="25"/>
      <c r="D63" s="52"/>
      <c r="E63" s="25"/>
      <c r="F63" s="25"/>
      <c r="G63" s="25"/>
      <c r="H63" s="53"/>
      <c r="I63" s="25"/>
      <c r="J63" s="52"/>
      <c r="K63" s="25"/>
      <c r="L63" s="25"/>
      <c r="M63" s="25"/>
      <c r="N63" s="25"/>
      <c r="O63" s="25"/>
      <c r="P63" s="53"/>
      <c r="Q63" s="25"/>
      <c r="R63" s="23"/>
    </row>
    <row r="64" spans="2:18" ht="13.5">
      <c r="B64" s="22"/>
      <c r="C64" s="25"/>
      <c r="D64" s="52"/>
      <c r="E64" s="25"/>
      <c r="F64" s="25"/>
      <c r="G64" s="25"/>
      <c r="H64" s="53"/>
      <c r="I64" s="25"/>
      <c r="J64" s="52"/>
      <c r="K64" s="25"/>
      <c r="L64" s="25"/>
      <c r="M64" s="25"/>
      <c r="N64" s="25"/>
      <c r="O64" s="25"/>
      <c r="P64" s="53"/>
      <c r="Q64" s="25"/>
      <c r="R64" s="23"/>
    </row>
    <row r="65" spans="2:18" ht="13.5">
      <c r="B65" s="22"/>
      <c r="C65" s="25"/>
      <c r="D65" s="52"/>
      <c r="E65" s="25"/>
      <c r="F65" s="25"/>
      <c r="G65" s="25"/>
      <c r="H65" s="53"/>
      <c r="I65" s="25"/>
      <c r="J65" s="52"/>
      <c r="K65" s="25"/>
      <c r="L65" s="25"/>
      <c r="M65" s="25"/>
      <c r="N65" s="25"/>
      <c r="O65" s="25"/>
      <c r="P65" s="53"/>
      <c r="Q65" s="25"/>
      <c r="R65" s="23"/>
    </row>
    <row r="66" spans="2:18" ht="13.5">
      <c r="B66" s="22"/>
      <c r="C66" s="25"/>
      <c r="D66" s="52"/>
      <c r="E66" s="25"/>
      <c r="F66" s="25"/>
      <c r="G66" s="25"/>
      <c r="H66" s="53"/>
      <c r="I66" s="25"/>
      <c r="J66" s="52"/>
      <c r="K66" s="25"/>
      <c r="L66" s="25"/>
      <c r="M66" s="25"/>
      <c r="N66" s="25"/>
      <c r="O66" s="25"/>
      <c r="P66" s="53"/>
      <c r="Q66" s="25"/>
      <c r="R66" s="23"/>
    </row>
    <row r="67" spans="2:18" ht="13.5">
      <c r="B67" s="22"/>
      <c r="C67" s="25"/>
      <c r="D67" s="52"/>
      <c r="E67" s="25"/>
      <c r="F67" s="25"/>
      <c r="G67" s="25"/>
      <c r="H67" s="53"/>
      <c r="I67" s="25"/>
      <c r="J67" s="52"/>
      <c r="K67" s="25"/>
      <c r="L67" s="25"/>
      <c r="M67" s="25"/>
      <c r="N67" s="25"/>
      <c r="O67" s="25"/>
      <c r="P67" s="53"/>
      <c r="Q67" s="25"/>
      <c r="R67" s="23"/>
    </row>
    <row r="68" spans="2:18" ht="13.5">
      <c r="B68" s="22"/>
      <c r="C68" s="25"/>
      <c r="D68" s="52"/>
      <c r="E68" s="25"/>
      <c r="F68" s="25"/>
      <c r="G68" s="25"/>
      <c r="H68" s="53"/>
      <c r="I68" s="25"/>
      <c r="J68" s="52"/>
      <c r="K68" s="25"/>
      <c r="L68" s="25"/>
      <c r="M68" s="25"/>
      <c r="N68" s="25"/>
      <c r="O68" s="25"/>
      <c r="P68" s="53"/>
      <c r="Q68" s="25"/>
      <c r="R68" s="23"/>
    </row>
    <row r="69" spans="2:18" ht="13.5">
      <c r="B69" s="22"/>
      <c r="C69" s="25"/>
      <c r="D69" s="52"/>
      <c r="E69" s="25"/>
      <c r="F69" s="25"/>
      <c r="G69" s="25"/>
      <c r="H69" s="53"/>
      <c r="I69" s="25"/>
      <c r="J69" s="52"/>
      <c r="K69" s="25"/>
      <c r="L69" s="25"/>
      <c r="M69" s="25"/>
      <c r="N69" s="25"/>
      <c r="O69" s="25"/>
      <c r="P69" s="53"/>
      <c r="Q69" s="25"/>
      <c r="R69" s="23"/>
    </row>
    <row r="70" spans="2:18" s="1" customFormat="1">
      <c r="B70" s="34"/>
      <c r="C70" s="35"/>
      <c r="D70" s="54" t="s">
        <v>54</v>
      </c>
      <c r="E70" s="55"/>
      <c r="F70" s="55"/>
      <c r="G70" s="56" t="s">
        <v>55</v>
      </c>
      <c r="H70" s="57"/>
      <c r="I70" s="35"/>
      <c r="J70" s="54" t="s">
        <v>54</v>
      </c>
      <c r="K70" s="55"/>
      <c r="L70" s="55"/>
      <c r="M70" s="55"/>
      <c r="N70" s="56" t="s">
        <v>55</v>
      </c>
      <c r="O70" s="55"/>
      <c r="P70" s="57"/>
      <c r="Q70" s="35"/>
      <c r="R70" s="36"/>
    </row>
    <row r="71" spans="2:18" s="1" customFormat="1" ht="14.45" customHeight="1">
      <c r="B71" s="58"/>
      <c r="C71" s="59"/>
      <c r="D71" s="59"/>
      <c r="E71" s="59"/>
      <c r="F71" s="59"/>
      <c r="G71" s="59"/>
      <c r="H71" s="59"/>
      <c r="I71" s="59"/>
      <c r="J71" s="59"/>
      <c r="K71" s="59"/>
      <c r="L71" s="59"/>
      <c r="M71" s="59"/>
      <c r="N71" s="59"/>
      <c r="O71" s="59"/>
      <c r="P71" s="59"/>
      <c r="Q71" s="59"/>
      <c r="R71" s="60"/>
    </row>
    <row r="75" spans="2:18" s="1" customFormat="1" ht="6.95" customHeight="1">
      <c r="B75" s="61"/>
      <c r="C75" s="62"/>
      <c r="D75" s="62"/>
      <c r="E75" s="62"/>
      <c r="F75" s="62"/>
      <c r="G75" s="62"/>
      <c r="H75" s="62"/>
      <c r="I75" s="62"/>
      <c r="J75" s="62"/>
      <c r="K75" s="62"/>
      <c r="L75" s="62"/>
      <c r="M75" s="62"/>
      <c r="N75" s="62"/>
      <c r="O75" s="62"/>
      <c r="P75" s="62"/>
      <c r="Q75" s="62"/>
      <c r="R75" s="63"/>
    </row>
    <row r="76" spans="2:18" s="1" customFormat="1" ht="36.950000000000003" customHeight="1">
      <c r="B76" s="34"/>
      <c r="C76" s="187" t="s">
        <v>109</v>
      </c>
      <c r="D76" s="188"/>
      <c r="E76" s="188"/>
      <c r="F76" s="188"/>
      <c r="G76" s="188"/>
      <c r="H76" s="188"/>
      <c r="I76" s="188"/>
      <c r="J76" s="188"/>
      <c r="K76" s="188"/>
      <c r="L76" s="188"/>
      <c r="M76" s="188"/>
      <c r="N76" s="188"/>
      <c r="O76" s="188"/>
      <c r="P76" s="188"/>
      <c r="Q76" s="188"/>
      <c r="R76" s="36"/>
    </row>
    <row r="77" spans="2:18" s="1" customFormat="1" ht="6.95" customHeight="1">
      <c r="B77" s="34"/>
      <c r="C77" s="35"/>
      <c r="D77" s="35"/>
      <c r="E77" s="35"/>
      <c r="F77" s="35"/>
      <c r="G77" s="35"/>
      <c r="H77" s="35"/>
      <c r="I77" s="35"/>
      <c r="J77" s="35"/>
      <c r="K77" s="35"/>
      <c r="L77" s="35"/>
      <c r="M77" s="35"/>
      <c r="N77" s="35"/>
      <c r="O77" s="35"/>
      <c r="P77" s="35"/>
      <c r="Q77" s="35"/>
      <c r="R77" s="36"/>
    </row>
    <row r="78" spans="2:18" s="1" customFormat="1" ht="30" customHeight="1">
      <c r="B78" s="34"/>
      <c r="C78" s="29" t="s">
        <v>20</v>
      </c>
      <c r="D78" s="35"/>
      <c r="E78" s="35"/>
      <c r="F78" s="235" t="str">
        <f>F6</f>
        <v>Základní devítiletá škola a školka Hazlov</v>
      </c>
      <c r="G78" s="236"/>
      <c r="H78" s="236"/>
      <c r="I78" s="236"/>
      <c r="J78" s="236"/>
      <c r="K78" s="236"/>
      <c r="L78" s="236"/>
      <c r="M78" s="236"/>
      <c r="N78" s="236"/>
      <c r="O78" s="236"/>
      <c r="P78" s="236"/>
      <c r="Q78" s="35"/>
      <c r="R78" s="36"/>
    </row>
    <row r="79" spans="2:18" s="1" customFormat="1" ht="36.950000000000003" customHeight="1">
      <c r="B79" s="34"/>
      <c r="C79" s="68" t="s">
        <v>106</v>
      </c>
      <c r="D79" s="35"/>
      <c r="E79" s="35"/>
      <c r="F79" s="204" t="str">
        <f>F7</f>
        <v>02 - Nová budova</v>
      </c>
      <c r="G79" s="231"/>
      <c r="H79" s="231"/>
      <c r="I79" s="231"/>
      <c r="J79" s="231"/>
      <c r="K79" s="231"/>
      <c r="L79" s="231"/>
      <c r="M79" s="231"/>
      <c r="N79" s="231"/>
      <c r="O79" s="231"/>
      <c r="P79" s="231"/>
      <c r="Q79" s="35"/>
      <c r="R79" s="36"/>
    </row>
    <row r="80" spans="2:18" s="1" customFormat="1" ht="6.95" customHeight="1">
      <c r="B80" s="34"/>
      <c r="C80" s="35"/>
      <c r="D80" s="35"/>
      <c r="E80" s="35"/>
      <c r="F80" s="35"/>
      <c r="G80" s="35"/>
      <c r="H80" s="35"/>
      <c r="I80" s="35"/>
      <c r="J80" s="35"/>
      <c r="K80" s="35"/>
      <c r="L80" s="35"/>
      <c r="M80" s="35"/>
      <c r="N80" s="35"/>
      <c r="O80" s="35"/>
      <c r="P80" s="35"/>
      <c r="Q80" s="35"/>
      <c r="R80" s="36"/>
    </row>
    <row r="81" spans="2:47" s="1" customFormat="1" ht="18" customHeight="1">
      <c r="B81" s="34"/>
      <c r="C81" s="29" t="s">
        <v>24</v>
      </c>
      <c r="D81" s="35"/>
      <c r="E81" s="35"/>
      <c r="F81" s="27" t="str">
        <f>F9</f>
        <v>Hazlov</v>
      </c>
      <c r="G81" s="35"/>
      <c r="H81" s="35"/>
      <c r="I81" s="35"/>
      <c r="J81" s="35"/>
      <c r="K81" s="29" t="s">
        <v>26</v>
      </c>
      <c r="L81" s="35"/>
      <c r="M81" s="237" t="str">
        <f>IF(O9="","",O9)</f>
        <v>7. 2. 2019</v>
      </c>
      <c r="N81" s="237"/>
      <c r="O81" s="237"/>
      <c r="P81" s="237"/>
      <c r="Q81" s="35"/>
      <c r="R81" s="36"/>
    </row>
    <row r="82" spans="2:47" s="1" customFormat="1" ht="6.95" customHeight="1">
      <c r="B82" s="34"/>
      <c r="C82" s="35"/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35"/>
      <c r="O82" s="35"/>
      <c r="P82" s="35"/>
      <c r="Q82" s="35"/>
      <c r="R82" s="36"/>
    </row>
    <row r="83" spans="2:47" s="1" customFormat="1">
      <c r="B83" s="34"/>
      <c r="C83" s="29" t="s">
        <v>28</v>
      </c>
      <c r="D83" s="35"/>
      <c r="E83" s="35"/>
      <c r="F83" s="27" t="str">
        <f>E12</f>
        <v>Obec Hazlov</v>
      </c>
      <c r="G83" s="35"/>
      <c r="H83" s="35"/>
      <c r="I83" s="35"/>
      <c r="J83" s="35"/>
      <c r="K83" s="29" t="s">
        <v>34</v>
      </c>
      <c r="L83" s="35"/>
      <c r="M83" s="191" t="str">
        <f>E18</f>
        <v xml:space="preserve"> </v>
      </c>
      <c r="N83" s="191"/>
      <c r="O83" s="191"/>
      <c r="P83" s="191"/>
      <c r="Q83" s="191"/>
      <c r="R83" s="36"/>
    </row>
    <row r="84" spans="2:47" s="1" customFormat="1" ht="14.45" customHeight="1">
      <c r="B84" s="34"/>
      <c r="C84" s="29" t="s">
        <v>32</v>
      </c>
      <c r="D84" s="35"/>
      <c r="E84" s="35"/>
      <c r="F84" s="27" t="str">
        <f>IF(E15="","",E15)</f>
        <v>Vyplň údaj</v>
      </c>
      <c r="G84" s="35"/>
      <c r="H84" s="35"/>
      <c r="I84" s="35"/>
      <c r="J84" s="35"/>
      <c r="K84" s="29" t="s">
        <v>36</v>
      </c>
      <c r="L84" s="35"/>
      <c r="M84" s="191" t="str">
        <f>E21</f>
        <v>Zdeněk Pospíšil</v>
      </c>
      <c r="N84" s="191"/>
      <c r="O84" s="191"/>
      <c r="P84" s="191"/>
      <c r="Q84" s="191"/>
      <c r="R84" s="36"/>
    </row>
    <row r="85" spans="2:47" s="1" customFormat="1" ht="10.35" customHeight="1">
      <c r="B85" s="34"/>
      <c r="C85" s="35"/>
      <c r="D85" s="35"/>
      <c r="E85" s="35"/>
      <c r="F85" s="35"/>
      <c r="G85" s="35"/>
      <c r="H85" s="35"/>
      <c r="I85" s="35"/>
      <c r="J85" s="35"/>
      <c r="K85" s="35"/>
      <c r="L85" s="35"/>
      <c r="M85" s="35"/>
      <c r="N85" s="35"/>
      <c r="O85" s="35"/>
      <c r="P85" s="35"/>
      <c r="Q85" s="35"/>
      <c r="R85" s="36"/>
    </row>
    <row r="86" spans="2:47" s="1" customFormat="1" ht="29.25" customHeight="1">
      <c r="B86" s="34"/>
      <c r="C86" s="238" t="s">
        <v>110</v>
      </c>
      <c r="D86" s="239"/>
      <c r="E86" s="239"/>
      <c r="F86" s="239"/>
      <c r="G86" s="239"/>
      <c r="H86" s="113"/>
      <c r="I86" s="113"/>
      <c r="J86" s="113"/>
      <c r="K86" s="113"/>
      <c r="L86" s="113"/>
      <c r="M86" s="113"/>
      <c r="N86" s="238" t="s">
        <v>111</v>
      </c>
      <c r="O86" s="239"/>
      <c r="P86" s="239"/>
      <c r="Q86" s="239"/>
      <c r="R86" s="36"/>
    </row>
    <row r="87" spans="2:47" s="1" customFormat="1" ht="10.35" customHeight="1">
      <c r="B87" s="34"/>
      <c r="C87" s="35"/>
      <c r="D87" s="35"/>
      <c r="E87" s="35"/>
      <c r="F87" s="35"/>
      <c r="G87" s="35"/>
      <c r="H87" s="35"/>
      <c r="I87" s="35"/>
      <c r="J87" s="35"/>
      <c r="K87" s="35"/>
      <c r="L87" s="35"/>
      <c r="M87" s="35"/>
      <c r="N87" s="35"/>
      <c r="O87" s="35"/>
      <c r="P87" s="35"/>
      <c r="Q87" s="35"/>
      <c r="R87" s="36"/>
    </row>
    <row r="88" spans="2:47" s="1" customFormat="1" ht="29.25" customHeight="1">
      <c r="B88" s="34"/>
      <c r="C88" s="121" t="s">
        <v>112</v>
      </c>
      <c r="D88" s="35"/>
      <c r="E88" s="35"/>
      <c r="F88" s="35"/>
      <c r="G88" s="35"/>
      <c r="H88" s="35"/>
      <c r="I88" s="35"/>
      <c r="J88" s="35"/>
      <c r="K88" s="35"/>
      <c r="L88" s="35"/>
      <c r="M88" s="35"/>
      <c r="N88" s="197">
        <f>N134</f>
        <v>0</v>
      </c>
      <c r="O88" s="240"/>
      <c r="P88" s="240"/>
      <c r="Q88" s="240"/>
      <c r="R88" s="36"/>
      <c r="AU88" s="18" t="s">
        <v>113</v>
      </c>
    </row>
    <row r="89" spans="2:47" s="6" customFormat="1" ht="24.95" customHeight="1">
      <c r="B89" s="122"/>
      <c r="C89" s="123"/>
      <c r="D89" s="124" t="s">
        <v>114</v>
      </c>
      <c r="E89" s="123"/>
      <c r="F89" s="123"/>
      <c r="G89" s="123"/>
      <c r="H89" s="123"/>
      <c r="I89" s="123"/>
      <c r="J89" s="123"/>
      <c r="K89" s="123"/>
      <c r="L89" s="123"/>
      <c r="M89" s="123"/>
      <c r="N89" s="241">
        <f>N135</f>
        <v>0</v>
      </c>
      <c r="O89" s="242"/>
      <c r="P89" s="242"/>
      <c r="Q89" s="242"/>
      <c r="R89" s="125"/>
    </row>
    <row r="90" spans="2:47" s="7" customFormat="1" ht="19.899999999999999" customHeight="1">
      <c r="B90" s="126"/>
      <c r="C90" s="127"/>
      <c r="D90" s="101" t="s">
        <v>115</v>
      </c>
      <c r="E90" s="127"/>
      <c r="F90" s="127"/>
      <c r="G90" s="127"/>
      <c r="H90" s="127"/>
      <c r="I90" s="127"/>
      <c r="J90" s="127"/>
      <c r="K90" s="127"/>
      <c r="L90" s="127"/>
      <c r="M90" s="127"/>
      <c r="N90" s="192">
        <f>N136</f>
        <v>0</v>
      </c>
      <c r="O90" s="243"/>
      <c r="P90" s="243"/>
      <c r="Q90" s="243"/>
      <c r="R90" s="128"/>
    </row>
    <row r="91" spans="2:47" s="7" customFormat="1" ht="19.899999999999999" customHeight="1">
      <c r="B91" s="126"/>
      <c r="C91" s="127"/>
      <c r="D91" s="101" t="s">
        <v>116</v>
      </c>
      <c r="E91" s="127"/>
      <c r="F91" s="127"/>
      <c r="G91" s="127"/>
      <c r="H91" s="127"/>
      <c r="I91" s="127"/>
      <c r="J91" s="127"/>
      <c r="K91" s="127"/>
      <c r="L91" s="127"/>
      <c r="M91" s="127"/>
      <c r="N91" s="192">
        <f>N149</f>
        <v>0</v>
      </c>
      <c r="O91" s="243"/>
      <c r="P91" s="243"/>
      <c r="Q91" s="243"/>
      <c r="R91" s="128"/>
    </row>
    <row r="92" spans="2:47" s="7" customFormat="1" ht="19.899999999999999" customHeight="1">
      <c r="B92" s="126"/>
      <c r="C92" s="127"/>
      <c r="D92" s="101" t="s">
        <v>117</v>
      </c>
      <c r="E92" s="127"/>
      <c r="F92" s="127"/>
      <c r="G92" s="127"/>
      <c r="H92" s="127"/>
      <c r="I92" s="127"/>
      <c r="J92" s="127"/>
      <c r="K92" s="127"/>
      <c r="L92" s="127"/>
      <c r="M92" s="127"/>
      <c r="N92" s="192">
        <f>N152</f>
        <v>0</v>
      </c>
      <c r="O92" s="243"/>
      <c r="P92" s="243"/>
      <c r="Q92" s="243"/>
      <c r="R92" s="128"/>
    </row>
    <row r="93" spans="2:47" s="7" customFormat="1" ht="19.899999999999999" customHeight="1">
      <c r="B93" s="126"/>
      <c r="C93" s="127"/>
      <c r="D93" s="101" t="s">
        <v>118</v>
      </c>
      <c r="E93" s="127"/>
      <c r="F93" s="127"/>
      <c r="G93" s="127"/>
      <c r="H93" s="127"/>
      <c r="I93" s="127"/>
      <c r="J93" s="127"/>
      <c r="K93" s="127"/>
      <c r="L93" s="127"/>
      <c r="M93" s="127"/>
      <c r="N93" s="192">
        <f>N158</f>
        <v>0</v>
      </c>
      <c r="O93" s="243"/>
      <c r="P93" s="243"/>
      <c r="Q93" s="243"/>
      <c r="R93" s="128"/>
    </row>
    <row r="94" spans="2:47" s="7" customFormat="1" ht="19.899999999999999" customHeight="1">
      <c r="B94" s="126"/>
      <c r="C94" s="127"/>
      <c r="D94" s="101" t="s">
        <v>119</v>
      </c>
      <c r="E94" s="127"/>
      <c r="F94" s="127"/>
      <c r="G94" s="127"/>
      <c r="H94" s="127"/>
      <c r="I94" s="127"/>
      <c r="J94" s="127"/>
      <c r="K94" s="127"/>
      <c r="L94" s="127"/>
      <c r="M94" s="127"/>
      <c r="N94" s="192">
        <f>N160</f>
        <v>0</v>
      </c>
      <c r="O94" s="243"/>
      <c r="P94" s="243"/>
      <c r="Q94" s="243"/>
      <c r="R94" s="128"/>
    </row>
    <row r="95" spans="2:47" s="7" customFormat="1" ht="19.899999999999999" customHeight="1">
      <c r="B95" s="126"/>
      <c r="C95" s="127"/>
      <c r="D95" s="101" t="s">
        <v>120</v>
      </c>
      <c r="E95" s="127"/>
      <c r="F95" s="127"/>
      <c r="G95" s="127"/>
      <c r="H95" s="127"/>
      <c r="I95" s="127"/>
      <c r="J95" s="127"/>
      <c r="K95" s="127"/>
      <c r="L95" s="127"/>
      <c r="M95" s="127"/>
      <c r="N95" s="192">
        <f>N193</f>
        <v>0</v>
      </c>
      <c r="O95" s="243"/>
      <c r="P95" s="243"/>
      <c r="Q95" s="243"/>
      <c r="R95" s="128"/>
    </row>
    <row r="96" spans="2:47" s="7" customFormat="1" ht="19.899999999999999" customHeight="1">
      <c r="B96" s="126"/>
      <c r="C96" s="127"/>
      <c r="D96" s="101" t="s">
        <v>121</v>
      </c>
      <c r="E96" s="127"/>
      <c r="F96" s="127"/>
      <c r="G96" s="127"/>
      <c r="H96" s="127"/>
      <c r="I96" s="127"/>
      <c r="J96" s="127"/>
      <c r="K96" s="127"/>
      <c r="L96" s="127"/>
      <c r="M96" s="127"/>
      <c r="N96" s="192">
        <f>N217</f>
        <v>0</v>
      </c>
      <c r="O96" s="243"/>
      <c r="P96" s="243"/>
      <c r="Q96" s="243"/>
      <c r="R96" s="128"/>
    </row>
    <row r="97" spans="2:65" s="7" customFormat="1" ht="19.899999999999999" customHeight="1">
      <c r="B97" s="126"/>
      <c r="C97" s="127"/>
      <c r="D97" s="101" t="s">
        <v>122</v>
      </c>
      <c r="E97" s="127"/>
      <c r="F97" s="127"/>
      <c r="G97" s="127"/>
      <c r="H97" s="127"/>
      <c r="I97" s="127"/>
      <c r="J97" s="127"/>
      <c r="K97" s="127"/>
      <c r="L97" s="127"/>
      <c r="M97" s="127"/>
      <c r="N97" s="192">
        <f>N225</f>
        <v>0</v>
      </c>
      <c r="O97" s="243"/>
      <c r="P97" s="243"/>
      <c r="Q97" s="243"/>
      <c r="R97" s="128"/>
    </row>
    <row r="98" spans="2:65" s="6" customFormat="1" ht="24.95" customHeight="1">
      <c r="B98" s="122"/>
      <c r="C98" s="123"/>
      <c r="D98" s="124" t="s">
        <v>123</v>
      </c>
      <c r="E98" s="123"/>
      <c r="F98" s="123"/>
      <c r="G98" s="123"/>
      <c r="H98" s="123"/>
      <c r="I98" s="123"/>
      <c r="J98" s="123"/>
      <c r="K98" s="123"/>
      <c r="L98" s="123"/>
      <c r="M98" s="123"/>
      <c r="N98" s="241">
        <f>N227</f>
        <v>0</v>
      </c>
      <c r="O98" s="242"/>
      <c r="P98" s="242"/>
      <c r="Q98" s="242"/>
      <c r="R98" s="125"/>
    </row>
    <row r="99" spans="2:65" s="7" customFormat="1" ht="19.899999999999999" customHeight="1">
      <c r="B99" s="126"/>
      <c r="C99" s="127"/>
      <c r="D99" s="101" t="s">
        <v>124</v>
      </c>
      <c r="E99" s="127"/>
      <c r="F99" s="127"/>
      <c r="G99" s="127"/>
      <c r="H99" s="127"/>
      <c r="I99" s="127"/>
      <c r="J99" s="127"/>
      <c r="K99" s="127"/>
      <c r="L99" s="127"/>
      <c r="M99" s="127"/>
      <c r="N99" s="192">
        <f>N228</f>
        <v>0</v>
      </c>
      <c r="O99" s="243"/>
      <c r="P99" s="243"/>
      <c r="Q99" s="243"/>
      <c r="R99" s="128"/>
    </row>
    <row r="100" spans="2:65" s="7" customFormat="1" ht="19.899999999999999" customHeight="1">
      <c r="B100" s="126"/>
      <c r="C100" s="127"/>
      <c r="D100" s="101" t="s">
        <v>954</v>
      </c>
      <c r="E100" s="127"/>
      <c r="F100" s="127"/>
      <c r="G100" s="127"/>
      <c r="H100" s="127"/>
      <c r="I100" s="127"/>
      <c r="J100" s="127"/>
      <c r="K100" s="127"/>
      <c r="L100" s="127"/>
      <c r="M100" s="127"/>
      <c r="N100" s="192">
        <f>N236</f>
        <v>0</v>
      </c>
      <c r="O100" s="243"/>
      <c r="P100" s="243"/>
      <c r="Q100" s="243"/>
      <c r="R100" s="128"/>
    </row>
    <row r="101" spans="2:65" s="7" customFormat="1" ht="19.899999999999999" customHeight="1">
      <c r="B101" s="126"/>
      <c r="C101" s="127"/>
      <c r="D101" s="101" t="s">
        <v>128</v>
      </c>
      <c r="E101" s="127"/>
      <c r="F101" s="127"/>
      <c r="G101" s="127"/>
      <c r="H101" s="127"/>
      <c r="I101" s="127"/>
      <c r="J101" s="127"/>
      <c r="K101" s="127"/>
      <c r="L101" s="127"/>
      <c r="M101" s="127"/>
      <c r="N101" s="192">
        <f>N238</f>
        <v>0</v>
      </c>
      <c r="O101" s="243"/>
      <c r="P101" s="243"/>
      <c r="Q101" s="243"/>
      <c r="R101" s="128"/>
    </row>
    <row r="102" spans="2:65" s="7" customFormat="1" ht="19.899999999999999" customHeight="1">
      <c r="B102" s="126"/>
      <c r="C102" s="127"/>
      <c r="D102" s="101" t="s">
        <v>129</v>
      </c>
      <c r="E102" s="127"/>
      <c r="F102" s="127"/>
      <c r="G102" s="127"/>
      <c r="H102" s="127"/>
      <c r="I102" s="127"/>
      <c r="J102" s="127"/>
      <c r="K102" s="127"/>
      <c r="L102" s="127"/>
      <c r="M102" s="127"/>
      <c r="N102" s="192">
        <f>N242</f>
        <v>0</v>
      </c>
      <c r="O102" s="243"/>
      <c r="P102" s="243"/>
      <c r="Q102" s="243"/>
      <c r="R102" s="128"/>
    </row>
    <row r="103" spans="2:65" s="7" customFormat="1" ht="19.899999999999999" customHeight="1">
      <c r="B103" s="126"/>
      <c r="C103" s="127"/>
      <c r="D103" s="101" t="s">
        <v>131</v>
      </c>
      <c r="E103" s="127"/>
      <c r="F103" s="127"/>
      <c r="G103" s="127"/>
      <c r="H103" s="127"/>
      <c r="I103" s="127"/>
      <c r="J103" s="127"/>
      <c r="K103" s="127"/>
      <c r="L103" s="127"/>
      <c r="M103" s="127"/>
      <c r="N103" s="192">
        <f>N253</f>
        <v>0</v>
      </c>
      <c r="O103" s="243"/>
      <c r="P103" s="243"/>
      <c r="Q103" s="243"/>
      <c r="R103" s="128"/>
    </row>
    <row r="104" spans="2:65" s="7" customFormat="1" ht="19.899999999999999" customHeight="1">
      <c r="B104" s="126"/>
      <c r="C104" s="127"/>
      <c r="D104" s="101" t="s">
        <v>132</v>
      </c>
      <c r="E104" s="127"/>
      <c r="F104" s="127"/>
      <c r="G104" s="127"/>
      <c r="H104" s="127"/>
      <c r="I104" s="127"/>
      <c r="J104" s="127"/>
      <c r="K104" s="127"/>
      <c r="L104" s="127"/>
      <c r="M104" s="127"/>
      <c r="N104" s="192">
        <f>N269</f>
        <v>0</v>
      </c>
      <c r="O104" s="243"/>
      <c r="P104" s="243"/>
      <c r="Q104" s="243"/>
      <c r="R104" s="128"/>
    </row>
    <row r="105" spans="2:65" s="7" customFormat="1" ht="19.899999999999999" customHeight="1">
      <c r="B105" s="126"/>
      <c r="C105" s="127"/>
      <c r="D105" s="101" t="s">
        <v>134</v>
      </c>
      <c r="E105" s="127"/>
      <c r="F105" s="127"/>
      <c r="G105" s="127"/>
      <c r="H105" s="127"/>
      <c r="I105" s="127"/>
      <c r="J105" s="127"/>
      <c r="K105" s="127"/>
      <c r="L105" s="127"/>
      <c r="M105" s="127"/>
      <c r="N105" s="192">
        <f>N273</f>
        <v>0</v>
      </c>
      <c r="O105" s="243"/>
      <c r="P105" s="243"/>
      <c r="Q105" s="243"/>
      <c r="R105" s="128"/>
    </row>
    <row r="106" spans="2:65" s="6" customFormat="1" ht="24.95" customHeight="1">
      <c r="B106" s="122"/>
      <c r="C106" s="123"/>
      <c r="D106" s="124" t="s">
        <v>135</v>
      </c>
      <c r="E106" s="123"/>
      <c r="F106" s="123"/>
      <c r="G106" s="123"/>
      <c r="H106" s="123"/>
      <c r="I106" s="123"/>
      <c r="J106" s="123"/>
      <c r="K106" s="123"/>
      <c r="L106" s="123"/>
      <c r="M106" s="123"/>
      <c r="N106" s="241">
        <f>N276</f>
        <v>0</v>
      </c>
      <c r="O106" s="242"/>
      <c r="P106" s="242"/>
      <c r="Q106" s="242"/>
      <c r="R106" s="125"/>
    </row>
    <row r="107" spans="2:65" s="7" customFormat="1" ht="19.899999999999999" customHeight="1">
      <c r="B107" s="126"/>
      <c r="C107" s="127"/>
      <c r="D107" s="101" t="s">
        <v>136</v>
      </c>
      <c r="E107" s="127"/>
      <c r="F107" s="127"/>
      <c r="G107" s="127"/>
      <c r="H107" s="127"/>
      <c r="I107" s="127"/>
      <c r="J107" s="127"/>
      <c r="K107" s="127"/>
      <c r="L107" s="127"/>
      <c r="M107" s="127"/>
      <c r="N107" s="192">
        <f>N277</f>
        <v>0</v>
      </c>
      <c r="O107" s="243"/>
      <c r="P107" s="243"/>
      <c r="Q107" s="243"/>
      <c r="R107" s="128"/>
    </row>
    <row r="108" spans="2:65" s="1" customFormat="1" ht="21.75" customHeight="1">
      <c r="B108" s="34"/>
      <c r="C108" s="35"/>
      <c r="D108" s="35"/>
      <c r="E108" s="35"/>
      <c r="F108" s="35"/>
      <c r="G108" s="35"/>
      <c r="H108" s="35"/>
      <c r="I108" s="35"/>
      <c r="J108" s="35"/>
      <c r="K108" s="35"/>
      <c r="L108" s="35"/>
      <c r="M108" s="35"/>
      <c r="N108" s="35"/>
      <c r="O108" s="35"/>
      <c r="P108" s="35"/>
      <c r="Q108" s="35"/>
      <c r="R108" s="36"/>
    </row>
    <row r="109" spans="2:65" s="1" customFormat="1" ht="29.25" customHeight="1">
      <c r="B109" s="34"/>
      <c r="C109" s="121" t="s">
        <v>137</v>
      </c>
      <c r="D109" s="35"/>
      <c r="E109" s="35"/>
      <c r="F109" s="35"/>
      <c r="G109" s="35"/>
      <c r="H109" s="35"/>
      <c r="I109" s="35"/>
      <c r="J109" s="35"/>
      <c r="K109" s="35"/>
      <c r="L109" s="35"/>
      <c r="M109" s="35"/>
      <c r="N109" s="240">
        <f>ROUND(N110+N111+N112+N113+N114+N115,0)</f>
        <v>0</v>
      </c>
      <c r="O109" s="244"/>
      <c r="P109" s="244"/>
      <c r="Q109" s="244"/>
      <c r="R109" s="36"/>
      <c r="T109" s="129"/>
      <c r="U109" s="130" t="s">
        <v>42</v>
      </c>
    </row>
    <row r="110" spans="2:65" s="1" customFormat="1" ht="18" customHeight="1">
      <c r="B110" s="131"/>
      <c r="C110" s="132"/>
      <c r="D110" s="210" t="s">
        <v>138</v>
      </c>
      <c r="E110" s="245"/>
      <c r="F110" s="245"/>
      <c r="G110" s="245"/>
      <c r="H110" s="245"/>
      <c r="I110" s="132"/>
      <c r="J110" s="132"/>
      <c r="K110" s="132"/>
      <c r="L110" s="132"/>
      <c r="M110" s="132"/>
      <c r="N110" s="195">
        <f>ROUND(N88*T110,0)</f>
        <v>0</v>
      </c>
      <c r="O110" s="246"/>
      <c r="P110" s="246"/>
      <c r="Q110" s="246"/>
      <c r="R110" s="134"/>
      <c r="S110" s="135"/>
      <c r="T110" s="136"/>
      <c r="U110" s="137" t="s">
        <v>43</v>
      </c>
      <c r="V110" s="135"/>
      <c r="W110" s="135"/>
      <c r="X110" s="135"/>
      <c r="Y110" s="135"/>
      <c r="Z110" s="135"/>
      <c r="AA110" s="135"/>
      <c r="AB110" s="135"/>
      <c r="AC110" s="135"/>
      <c r="AD110" s="135"/>
      <c r="AE110" s="135"/>
      <c r="AF110" s="135"/>
      <c r="AG110" s="135"/>
      <c r="AH110" s="135"/>
      <c r="AI110" s="135"/>
      <c r="AJ110" s="135"/>
      <c r="AK110" s="135"/>
      <c r="AL110" s="135"/>
      <c r="AM110" s="135"/>
      <c r="AN110" s="135"/>
      <c r="AO110" s="135"/>
      <c r="AP110" s="135"/>
      <c r="AQ110" s="135"/>
      <c r="AR110" s="135"/>
      <c r="AS110" s="135"/>
      <c r="AT110" s="135"/>
      <c r="AU110" s="135"/>
      <c r="AV110" s="135"/>
      <c r="AW110" s="135"/>
      <c r="AX110" s="135"/>
      <c r="AY110" s="138" t="s">
        <v>139</v>
      </c>
      <c r="AZ110" s="135"/>
      <c r="BA110" s="135"/>
      <c r="BB110" s="135"/>
      <c r="BC110" s="135"/>
      <c r="BD110" s="135"/>
      <c r="BE110" s="139">
        <f t="shared" ref="BE110:BE115" si="0">IF(U110="základní",N110,0)</f>
        <v>0</v>
      </c>
      <c r="BF110" s="139">
        <f t="shared" ref="BF110:BF115" si="1">IF(U110="snížená",N110,0)</f>
        <v>0</v>
      </c>
      <c r="BG110" s="139">
        <f t="shared" ref="BG110:BG115" si="2">IF(U110="zákl. přenesená",N110,0)</f>
        <v>0</v>
      </c>
      <c r="BH110" s="139">
        <f t="shared" ref="BH110:BH115" si="3">IF(U110="sníž. přenesená",N110,0)</f>
        <v>0</v>
      </c>
      <c r="BI110" s="139">
        <f t="shared" ref="BI110:BI115" si="4">IF(U110="nulová",N110,0)</f>
        <v>0</v>
      </c>
      <c r="BJ110" s="138" t="s">
        <v>11</v>
      </c>
      <c r="BK110" s="135"/>
      <c r="BL110" s="135"/>
      <c r="BM110" s="135"/>
    </row>
    <row r="111" spans="2:65" s="1" customFormat="1" ht="18" customHeight="1">
      <c r="B111" s="131"/>
      <c r="C111" s="132"/>
      <c r="D111" s="210" t="s">
        <v>140</v>
      </c>
      <c r="E111" s="245"/>
      <c r="F111" s="245"/>
      <c r="G111" s="245"/>
      <c r="H111" s="245"/>
      <c r="I111" s="132"/>
      <c r="J111" s="132"/>
      <c r="K111" s="132"/>
      <c r="L111" s="132"/>
      <c r="M111" s="132"/>
      <c r="N111" s="195">
        <f>ROUND(N88*T111,0)</f>
        <v>0</v>
      </c>
      <c r="O111" s="246"/>
      <c r="P111" s="246"/>
      <c r="Q111" s="246"/>
      <c r="R111" s="134"/>
      <c r="S111" s="135"/>
      <c r="T111" s="136"/>
      <c r="U111" s="137" t="s">
        <v>43</v>
      </c>
      <c r="V111" s="135"/>
      <c r="W111" s="135"/>
      <c r="X111" s="135"/>
      <c r="Y111" s="135"/>
      <c r="Z111" s="135"/>
      <c r="AA111" s="135"/>
      <c r="AB111" s="135"/>
      <c r="AC111" s="135"/>
      <c r="AD111" s="135"/>
      <c r="AE111" s="135"/>
      <c r="AF111" s="135"/>
      <c r="AG111" s="135"/>
      <c r="AH111" s="135"/>
      <c r="AI111" s="135"/>
      <c r="AJ111" s="135"/>
      <c r="AK111" s="135"/>
      <c r="AL111" s="135"/>
      <c r="AM111" s="135"/>
      <c r="AN111" s="135"/>
      <c r="AO111" s="135"/>
      <c r="AP111" s="135"/>
      <c r="AQ111" s="135"/>
      <c r="AR111" s="135"/>
      <c r="AS111" s="135"/>
      <c r="AT111" s="135"/>
      <c r="AU111" s="135"/>
      <c r="AV111" s="135"/>
      <c r="AW111" s="135"/>
      <c r="AX111" s="135"/>
      <c r="AY111" s="138" t="s">
        <v>139</v>
      </c>
      <c r="AZ111" s="135"/>
      <c r="BA111" s="135"/>
      <c r="BB111" s="135"/>
      <c r="BC111" s="135"/>
      <c r="BD111" s="135"/>
      <c r="BE111" s="139">
        <f t="shared" si="0"/>
        <v>0</v>
      </c>
      <c r="BF111" s="139">
        <f t="shared" si="1"/>
        <v>0</v>
      </c>
      <c r="BG111" s="139">
        <f t="shared" si="2"/>
        <v>0</v>
      </c>
      <c r="BH111" s="139">
        <f t="shared" si="3"/>
        <v>0</v>
      </c>
      <c r="BI111" s="139">
        <f t="shared" si="4"/>
        <v>0</v>
      </c>
      <c r="BJ111" s="138" t="s">
        <v>11</v>
      </c>
      <c r="BK111" s="135"/>
      <c r="BL111" s="135"/>
      <c r="BM111" s="135"/>
    </row>
    <row r="112" spans="2:65" s="1" customFormat="1" ht="18" customHeight="1">
      <c r="B112" s="131"/>
      <c r="C112" s="132"/>
      <c r="D112" s="210" t="s">
        <v>141</v>
      </c>
      <c r="E112" s="245"/>
      <c r="F112" s="245"/>
      <c r="G112" s="245"/>
      <c r="H112" s="245"/>
      <c r="I112" s="132"/>
      <c r="J112" s="132"/>
      <c r="K112" s="132"/>
      <c r="L112" s="132"/>
      <c r="M112" s="132"/>
      <c r="N112" s="195">
        <f>ROUND(N88*T112,0)</f>
        <v>0</v>
      </c>
      <c r="O112" s="246"/>
      <c r="P112" s="246"/>
      <c r="Q112" s="246"/>
      <c r="R112" s="134"/>
      <c r="S112" s="135"/>
      <c r="T112" s="136"/>
      <c r="U112" s="137" t="s">
        <v>43</v>
      </c>
      <c r="V112" s="135"/>
      <c r="W112" s="135"/>
      <c r="X112" s="135"/>
      <c r="Y112" s="135"/>
      <c r="Z112" s="135"/>
      <c r="AA112" s="135"/>
      <c r="AB112" s="135"/>
      <c r="AC112" s="135"/>
      <c r="AD112" s="135"/>
      <c r="AE112" s="135"/>
      <c r="AF112" s="135"/>
      <c r="AG112" s="135"/>
      <c r="AH112" s="135"/>
      <c r="AI112" s="135"/>
      <c r="AJ112" s="135"/>
      <c r="AK112" s="135"/>
      <c r="AL112" s="135"/>
      <c r="AM112" s="135"/>
      <c r="AN112" s="135"/>
      <c r="AO112" s="135"/>
      <c r="AP112" s="135"/>
      <c r="AQ112" s="135"/>
      <c r="AR112" s="135"/>
      <c r="AS112" s="135"/>
      <c r="AT112" s="135"/>
      <c r="AU112" s="135"/>
      <c r="AV112" s="135"/>
      <c r="AW112" s="135"/>
      <c r="AX112" s="135"/>
      <c r="AY112" s="138" t="s">
        <v>139</v>
      </c>
      <c r="AZ112" s="135"/>
      <c r="BA112" s="135"/>
      <c r="BB112" s="135"/>
      <c r="BC112" s="135"/>
      <c r="BD112" s="135"/>
      <c r="BE112" s="139">
        <f t="shared" si="0"/>
        <v>0</v>
      </c>
      <c r="BF112" s="139">
        <f t="shared" si="1"/>
        <v>0</v>
      </c>
      <c r="BG112" s="139">
        <f t="shared" si="2"/>
        <v>0</v>
      </c>
      <c r="BH112" s="139">
        <f t="shared" si="3"/>
        <v>0</v>
      </c>
      <c r="BI112" s="139">
        <f t="shared" si="4"/>
        <v>0</v>
      </c>
      <c r="BJ112" s="138" t="s">
        <v>11</v>
      </c>
      <c r="BK112" s="135"/>
      <c r="BL112" s="135"/>
      <c r="BM112" s="135"/>
    </row>
    <row r="113" spans="2:65" s="1" customFormat="1" ht="18" customHeight="1">
      <c r="B113" s="131"/>
      <c r="C113" s="132"/>
      <c r="D113" s="210" t="s">
        <v>142</v>
      </c>
      <c r="E113" s="245"/>
      <c r="F113" s="245"/>
      <c r="G113" s="245"/>
      <c r="H113" s="245"/>
      <c r="I113" s="132"/>
      <c r="J113" s="132"/>
      <c r="K113" s="132"/>
      <c r="L113" s="132"/>
      <c r="M113" s="132"/>
      <c r="N113" s="195">
        <f>ROUND(N88*T113,0)</f>
        <v>0</v>
      </c>
      <c r="O113" s="246"/>
      <c r="P113" s="246"/>
      <c r="Q113" s="246"/>
      <c r="R113" s="134"/>
      <c r="S113" s="135"/>
      <c r="T113" s="136"/>
      <c r="U113" s="137" t="s">
        <v>43</v>
      </c>
      <c r="V113" s="135"/>
      <c r="W113" s="135"/>
      <c r="X113" s="135"/>
      <c r="Y113" s="135"/>
      <c r="Z113" s="135"/>
      <c r="AA113" s="135"/>
      <c r="AB113" s="135"/>
      <c r="AC113" s="135"/>
      <c r="AD113" s="135"/>
      <c r="AE113" s="135"/>
      <c r="AF113" s="135"/>
      <c r="AG113" s="135"/>
      <c r="AH113" s="135"/>
      <c r="AI113" s="135"/>
      <c r="AJ113" s="135"/>
      <c r="AK113" s="135"/>
      <c r="AL113" s="135"/>
      <c r="AM113" s="135"/>
      <c r="AN113" s="135"/>
      <c r="AO113" s="135"/>
      <c r="AP113" s="135"/>
      <c r="AQ113" s="135"/>
      <c r="AR113" s="135"/>
      <c r="AS113" s="135"/>
      <c r="AT113" s="135"/>
      <c r="AU113" s="135"/>
      <c r="AV113" s="135"/>
      <c r="AW113" s="135"/>
      <c r="AX113" s="135"/>
      <c r="AY113" s="138" t="s">
        <v>139</v>
      </c>
      <c r="AZ113" s="135"/>
      <c r="BA113" s="135"/>
      <c r="BB113" s="135"/>
      <c r="BC113" s="135"/>
      <c r="BD113" s="135"/>
      <c r="BE113" s="139">
        <f t="shared" si="0"/>
        <v>0</v>
      </c>
      <c r="BF113" s="139">
        <f t="shared" si="1"/>
        <v>0</v>
      </c>
      <c r="BG113" s="139">
        <f t="shared" si="2"/>
        <v>0</v>
      </c>
      <c r="BH113" s="139">
        <f t="shared" si="3"/>
        <v>0</v>
      </c>
      <c r="BI113" s="139">
        <f t="shared" si="4"/>
        <v>0</v>
      </c>
      <c r="BJ113" s="138" t="s">
        <v>11</v>
      </c>
      <c r="BK113" s="135"/>
      <c r="BL113" s="135"/>
      <c r="BM113" s="135"/>
    </row>
    <row r="114" spans="2:65" s="1" customFormat="1" ht="18" customHeight="1">
      <c r="B114" s="131"/>
      <c r="C114" s="132"/>
      <c r="D114" s="210" t="s">
        <v>143</v>
      </c>
      <c r="E114" s="245"/>
      <c r="F114" s="245"/>
      <c r="G114" s="245"/>
      <c r="H114" s="245"/>
      <c r="I114" s="132"/>
      <c r="J114" s="132"/>
      <c r="K114" s="132"/>
      <c r="L114" s="132"/>
      <c r="M114" s="132"/>
      <c r="N114" s="195">
        <f>ROUND(N88*T114,0)</f>
        <v>0</v>
      </c>
      <c r="O114" s="246"/>
      <c r="P114" s="246"/>
      <c r="Q114" s="246"/>
      <c r="R114" s="134"/>
      <c r="S114" s="135"/>
      <c r="T114" s="136"/>
      <c r="U114" s="137" t="s">
        <v>43</v>
      </c>
      <c r="V114" s="135"/>
      <c r="W114" s="135"/>
      <c r="X114" s="135"/>
      <c r="Y114" s="135"/>
      <c r="Z114" s="135"/>
      <c r="AA114" s="135"/>
      <c r="AB114" s="135"/>
      <c r="AC114" s="135"/>
      <c r="AD114" s="135"/>
      <c r="AE114" s="135"/>
      <c r="AF114" s="135"/>
      <c r="AG114" s="135"/>
      <c r="AH114" s="135"/>
      <c r="AI114" s="135"/>
      <c r="AJ114" s="135"/>
      <c r="AK114" s="135"/>
      <c r="AL114" s="135"/>
      <c r="AM114" s="135"/>
      <c r="AN114" s="135"/>
      <c r="AO114" s="135"/>
      <c r="AP114" s="135"/>
      <c r="AQ114" s="135"/>
      <c r="AR114" s="135"/>
      <c r="AS114" s="135"/>
      <c r="AT114" s="135"/>
      <c r="AU114" s="135"/>
      <c r="AV114" s="135"/>
      <c r="AW114" s="135"/>
      <c r="AX114" s="135"/>
      <c r="AY114" s="138" t="s">
        <v>139</v>
      </c>
      <c r="AZ114" s="135"/>
      <c r="BA114" s="135"/>
      <c r="BB114" s="135"/>
      <c r="BC114" s="135"/>
      <c r="BD114" s="135"/>
      <c r="BE114" s="139">
        <f t="shared" si="0"/>
        <v>0</v>
      </c>
      <c r="BF114" s="139">
        <f t="shared" si="1"/>
        <v>0</v>
      </c>
      <c r="BG114" s="139">
        <f t="shared" si="2"/>
        <v>0</v>
      </c>
      <c r="BH114" s="139">
        <f t="shared" si="3"/>
        <v>0</v>
      </c>
      <c r="BI114" s="139">
        <f t="shared" si="4"/>
        <v>0</v>
      </c>
      <c r="BJ114" s="138" t="s">
        <v>11</v>
      </c>
      <c r="BK114" s="135"/>
      <c r="BL114" s="135"/>
      <c r="BM114" s="135"/>
    </row>
    <row r="115" spans="2:65" s="1" customFormat="1" ht="18" customHeight="1">
      <c r="B115" s="131"/>
      <c r="C115" s="132"/>
      <c r="D115" s="133" t="s">
        <v>144</v>
      </c>
      <c r="E115" s="132"/>
      <c r="F115" s="132"/>
      <c r="G115" s="132"/>
      <c r="H115" s="132"/>
      <c r="I115" s="132"/>
      <c r="J115" s="132"/>
      <c r="K115" s="132"/>
      <c r="L115" s="132"/>
      <c r="M115" s="132"/>
      <c r="N115" s="195">
        <f>ROUND(N88*T115,0)</f>
        <v>0</v>
      </c>
      <c r="O115" s="246"/>
      <c r="P115" s="246"/>
      <c r="Q115" s="246"/>
      <c r="R115" s="134"/>
      <c r="S115" s="135"/>
      <c r="T115" s="140"/>
      <c r="U115" s="141" t="s">
        <v>43</v>
      </c>
      <c r="V115" s="135"/>
      <c r="W115" s="135"/>
      <c r="X115" s="135"/>
      <c r="Y115" s="135"/>
      <c r="Z115" s="135"/>
      <c r="AA115" s="135"/>
      <c r="AB115" s="135"/>
      <c r="AC115" s="135"/>
      <c r="AD115" s="135"/>
      <c r="AE115" s="135"/>
      <c r="AF115" s="135"/>
      <c r="AG115" s="135"/>
      <c r="AH115" s="135"/>
      <c r="AI115" s="135"/>
      <c r="AJ115" s="135"/>
      <c r="AK115" s="135"/>
      <c r="AL115" s="135"/>
      <c r="AM115" s="135"/>
      <c r="AN115" s="135"/>
      <c r="AO115" s="135"/>
      <c r="AP115" s="135"/>
      <c r="AQ115" s="135"/>
      <c r="AR115" s="135"/>
      <c r="AS115" s="135"/>
      <c r="AT115" s="135"/>
      <c r="AU115" s="135"/>
      <c r="AV115" s="135"/>
      <c r="AW115" s="135"/>
      <c r="AX115" s="135"/>
      <c r="AY115" s="138" t="s">
        <v>145</v>
      </c>
      <c r="AZ115" s="135"/>
      <c r="BA115" s="135"/>
      <c r="BB115" s="135"/>
      <c r="BC115" s="135"/>
      <c r="BD115" s="135"/>
      <c r="BE115" s="139">
        <f t="shared" si="0"/>
        <v>0</v>
      </c>
      <c r="BF115" s="139">
        <f t="shared" si="1"/>
        <v>0</v>
      </c>
      <c r="BG115" s="139">
        <f t="shared" si="2"/>
        <v>0</v>
      </c>
      <c r="BH115" s="139">
        <f t="shared" si="3"/>
        <v>0</v>
      </c>
      <c r="BI115" s="139">
        <f t="shared" si="4"/>
        <v>0</v>
      </c>
      <c r="BJ115" s="138" t="s">
        <v>11</v>
      </c>
      <c r="BK115" s="135"/>
      <c r="BL115" s="135"/>
      <c r="BM115" s="135"/>
    </row>
    <row r="116" spans="2:65" s="1" customFormat="1" ht="13.5">
      <c r="B116" s="34"/>
      <c r="C116" s="35"/>
      <c r="D116" s="35"/>
      <c r="E116" s="35"/>
      <c r="F116" s="35"/>
      <c r="G116" s="35"/>
      <c r="H116" s="35"/>
      <c r="I116" s="35"/>
      <c r="J116" s="35"/>
      <c r="K116" s="35"/>
      <c r="L116" s="35"/>
      <c r="M116" s="35"/>
      <c r="N116" s="35"/>
      <c r="O116" s="35"/>
      <c r="P116" s="35"/>
      <c r="Q116" s="35"/>
      <c r="R116" s="36"/>
    </row>
    <row r="117" spans="2:65" s="1" customFormat="1" ht="29.25" customHeight="1">
      <c r="B117" s="34"/>
      <c r="C117" s="112" t="s">
        <v>98</v>
      </c>
      <c r="D117" s="113"/>
      <c r="E117" s="113"/>
      <c r="F117" s="113"/>
      <c r="G117" s="113"/>
      <c r="H117" s="113"/>
      <c r="I117" s="113"/>
      <c r="J117" s="113"/>
      <c r="K117" s="113"/>
      <c r="L117" s="198">
        <f>ROUND(SUM(N88+N109),0)</f>
        <v>0</v>
      </c>
      <c r="M117" s="198"/>
      <c r="N117" s="198"/>
      <c r="O117" s="198"/>
      <c r="P117" s="198"/>
      <c r="Q117" s="198"/>
      <c r="R117" s="36"/>
    </row>
    <row r="118" spans="2:65" s="1" customFormat="1" ht="6.95" customHeight="1">
      <c r="B118" s="58"/>
      <c r="C118" s="59"/>
      <c r="D118" s="59"/>
      <c r="E118" s="59"/>
      <c r="F118" s="59"/>
      <c r="G118" s="59"/>
      <c r="H118" s="59"/>
      <c r="I118" s="59"/>
      <c r="J118" s="59"/>
      <c r="K118" s="59"/>
      <c r="L118" s="59"/>
      <c r="M118" s="59"/>
      <c r="N118" s="59"/>
      <c r="O118" s="59"/>
      <c r="P118" s="59"/>
      <c r="Q118" s="59"/>
      <c r="R118" s="60"/>
    </row>
    <row r="122" spans="2:65" s="1" customFormat="1" ht="6.95" customHeight="1">
      <c r="B122" s="61"/>
      <c r="C122" s="62"/>
      <c r="D122" s="62"/>
      <c r="E122" s="62"/>
      <c r="F122" s="62"/>
      <c r="G122" s="62"/>
      <c r="H122" s="62"/>
      <c r="I122" s="62"/>
      <c r="J122" s="62"/>
      <c r="K122" s="62"/>
      <c r="L122" s="62"/>
      <c r="M122" s="62"/>
      <c r="N122" s="62"/>
      <c r="O122" s="62"/>
      <c r="P122" s="62"/>
      <c r="Q122" s="62"/>
      <c r="R122" s="63"/>
    </row>
    <row r="123" spans="2:65" s="1" customFormat="1" ht="36.950000000000003" customHeight="1">
      <c r="B123" s="34"/>
      <c r="C123" s="187" t="s">
        <v>146</v>
      </c>
      <c r="D123" s="231"/>
      <c r="E123" s="231"/>
      <c r="F123" s="231"/>
      <c r="G123" s="231"/>
      <c r="H123" s="231"/>
      <c r="I123" s="231"/>
      <c r="J123" s="231"/>
      <c r="K123" s="231"/>
      <c r="L123" s="231"/>
      <c r="M123" s="231"/>
      <c r="N123" s="231"/>
      <c r="O123" s="231"/>
      <c r="P123" s="231"/>
      <c r="Q123" s="231"/>
      <c r="R123" s="36"/>
    </row>
    <row r="124" spans="2:65" s="1" customFormat="1" ht="6.95" customHeight="1">
      <c r="B124" s="34"/>
      <c r="C124" s="35"/>
      <c r="D124" s="35"/>
      <c r="E124" s="35"/>
      <c r="F124" s="35"/>
      <c r="G124" s="35"/>
      <c r="H124" s="35"/>
      <c r="I124" s="35"/>
      <c r="J124" s="35"/>
      <c r="K124" s="35"/>
      <c r="L124" s="35"/>
      <c r="M124" s="35"/>
      <c r="N124" s="35"/>
      <c r="O124" s="35"/>
      <c r="P124" s="35"/>
      <c r="Q124" s="35"/>
      <c r="R124" s="36"/>
    </row>
    <row r="125" spans="2:65" s="1" customFormat="1" ht="30" customHeight="1">
      <c r="B125" s="34"/>
      <c r="C125" s="29" t="s">
        <v>20</v>
      </c>
      <c r="D125" s="35"/>
      <c r="E125" s="35"/>
      <c r="F125" s="235" t="str">
        <f>F6</f>
        <v>Základní devítiletá škola a školka Hazlov</v>
      </c>
      <c r="G125" s="236"/>
      <c r="H125" s="236"/>
      <c r="I125" s="236"/>
      <c r="J125" s="236"/>
      <c r="K125" s="236"/>
      <c r="L125" s="236"/>
      <c r="M125" s="236"/>
      <c r="N125" s="236"/>
      <c r="O125" s="236"/>
      <c r="P125" s="236"/>
      <c r="Q125" s="35"/>
      <c r="R125" s="36"/>
    </row>
    <row r="126" spans="2:65" s="1" customFormat="1" ht="36.950000000000003" customHeight="1">
      <c r="B126" s="34"/>
      <c r="C126" s="68" t="s">
        <v>106</v>
      </c>
      <c r="D126" s="35"/>
      <c r="E126" s="35"/>
      <c r="F126" s="204" t="str">
        <f>F7</f>
        <v>02 - Nová budova</v>
      </c>
      <c r="G126" s="231"/>
      <c r="H126" s="231"/>
      <c r="I126" s="231"/>
      <c r="J126" s="231"/>
      <c r="K126" s="231"/>
      <c r="L126" s="231"/>
      <c r="M126" s="231"/>
      <c r="N126" s="231"/>
      <c r="O126" s="231"/>
      <c r="P126" s="231"/>
      <c r="Q126" s="35"/>
      <c r="R126" s="36"/>
    </row>
    <row r="127" spans="2:65" s="1" customFormat="1" ht="6.95" customHeight="1">
      <c r="B127" s="34"/>
      <c r="C127" s="35"/>
      <c r="D127" s="35"/>
      <c r="E127" s="35"/>
      <c r="F127" s="35"/>
      <c r="G127" s="35"/>
      <c r="H127" s="35"/>
      <c r="I127" s="35"/>
      <c r="J127" s="35"/>
      <c r="K127" s="35"/>
      <c r="L127" s="35"/>
      <c r="M127" s="35"/>
      <c r="N127" s="35"/>
      <c r="O127" s="35"/>
      <c r="P127" s="35"/>
      <c r="Q127" s="35"/>
      <c r="R127" s="36"/>
    </row>
    <row r="128" spans="2:65" s="1" customFormat="1" ht="18" customHeight="1">
      <c r="B128" s="34"/>
      <c r="C128" s="29" t="s">
        <v>24</v>
      </c>
      <c r="D128" s="35"/>
      <c r="E128" s="35"/>
      <c r="F128" s="27" t="str">
        <f>F9</f>
        <v>Hazlov</v>
      </c>
      <c r="G128" s="35"/>
      <c r="H128" s="35"/>
      <c r="I128" s="35"/>
      <c r="J128" s="35"/>
      <c r="K128" s="29" t="s">
        <v>26</v>
      </c>
      <c r="L128" s="35"/>
      <c r="M128" s="237" t="str">
        <f>IF(O9="","",O9)</f>
        <v>7. 2. 2019</v>
      </c>
      <c r="N128" s="237"/>
      <c r="O128" s="237"/>
      <c r="P128" s="237"/>
      <c r="Q128" s="35"/>
      <c r="R128" s="36"/>
    </row>
    <row r="129" spans="2:65" s="1" customFormat="1" ht="6.95" customHeight="1">
      <c r="B129" s="34"/>
      <c r="C129" s="35"/>
      <c r="D129" s="35"/>
      <c r="E129" s="35"/>
      <c r="F129" s="35"/>
      <c r="G129" s="35"/>
      <c r="H129" s="35"/>
      <c r="I129" s="35"/>
      <c r="J129" s="35"/>
      <c r="K129" s="35"/>
      <c r="L129" s="35"/>
      <c r="M129" s="35"/>
      <c r="N129" s="35"/>
      <c r="O129" s="35"/>
      <c r="P129" s="35"/>
      <c r="Q129" s="35"/>
      <c r="R129" s="36"/>
    </row>
    <row r="130" spans="2:65" s="1" customFormat="1">
      <c r="B130" s="34"/>
      <c r="C130" s="29" t="s">
        <v>28</v>
      </c>
      <c r="D130" s="35"/>
      <c r="E130" s="35"/>
      <c r="F130" s="27" t="str">
        <f>E12</f>
        <v>Obec Hazlov</v>
      </c>
      <c r="G130" s="35"/>
      <c r="H130" s="35"/>
      <c r="I130" s="35"/>
      <c r="J130" s="35"/>
      <c r="K130" s="29" t="s">
        <v>34</v>
      </c>
      <c r="L130" s="35"/>
      <c r="M130" s="191" t="str">
        <f>E18</f>
        <v xml:space="preserve"> </v>
      </c>
      <c r="N130" s="191"/>
      <c r="O130" s="191"/>
      <c r="P130" s="191"/>
      <c r="Q130" s="191"/>
      <c r="R130" s="36"/>
    </row>
    <row r="131" spans="2:65" s="1" customFormat="1" ht="14.45" customHeight="1">
      <c r="B131" s="34"/>
      <c r="C131" s="29" t="s">
        <v>32</v>
      </c>
      <c r="D131" s="35"/>
      <c r="E131" s="35"/>
      <c r="F131" s="27" t="str">
        <f>IF(E15="","",E15)</f>
        <v>Vyplň údaj</v>
      </c>
      <c r="G131" s="35"/>
      <c r="H131" s="35"/>
      <c r="I131" s="35"/>
      <c r="J131" s="35"/>
      <c r="K131" s="29" t="s">
        <v>36</v>
      </c>
      <c r="L131" s="35"/>
      <c r="M131" s="191" t="str">
        <f>E21</f>
        <v>Zdeněk Pospíšil</v>
      </c>
      <c r="N131" s="191"/>
      <c r="O131" s="191"/>
      <c r="P131" s="191"/>
      <c r="Q131" s="191"/>
      <c r="R131" s="36"/>
    </row>
    <row r="132" spans="2:65" s="1" customFormat="1" ht="10.35" customHeight="1">
      <c r="B132" s="34"/>
      <c r="C132" s="35"/>
      <c r="D132" s="35"/>
      <c r="E132" s="35"/>
      <c r="F132" s="35"/>
      <c r="G132" s="35"/>
      <c r="H132" s="35"/>
      <c r="I132" s="35"/>
      <c r="J132" s="35"/>
      <c r="K132" s="35"/>
      <c r="L132" s="35"/>
      <c r="M132" s="35"/>
      <c r="N132" s="35"/>
      <c r="O132" s="35"/>
      <c r="P132" s="35"/>
      <c r="Q132" s="35"/>
      <c r="R132" s="36"/>
    </row>
    <row r="133" spans="2:65" s="8" customFormat="1" ht="29.25" customHeight="1">
      <c r="B133" s="142"/>
      <c r="C133" s="143" t="s">
        <v>147</v>
      </c>
      <c r="D133" s="144" t="s">
        <v>148</v>
      </c>
      <c r="E133" s="144" t="s">
        <v>60</v>
      </c>
      <c r="F133" s="247" t="s">
        <v>149</v>
      </c>
      <c r="G133" s="247"/>
      <c r="H133" s="247"/>
      <c r="I133" s="247"/>
      <c r="J133" s="144" t="s">
        <v>150</v>
      </c>
      <c r="K133" s="144" t="s">
        <v>151</v>
      </c>
      <c r="L133" s="247" t="s">
        <v>152</v>
      </c>
      <c r="M133" s="247"/>
      <c r="N133" s="247" t="s">
        <v>111</v>
      </c>
      <c r="O133" s="247"/>
      <c r="P133" s="247"/>
      <c r="Q133" s="248"/>
      <c r="R133" s="145"/>
      <c r="T133" s="75" t="s">
        <v>153</v>
      </c>
      <c r="U133" s="76" t="s">
        <v>42</v>
      </c>
      <c r="V133" s="76" t="s">
        <v>154</v>
      </c>
      <c r="W133" s="76" t="s">
        <v>155</v>
      </c>
      <c r="X133" s="76" t="s">
        <v>156</v>
      </c>
      <c r="Y133" s="76" t="s">
        <v>157</v>
      </c>
      <c r="Z133" s="76" t="s">
        <v>158</v>
      </c>
      <c r="AA133" s="77" t="s">
        <v>159</v>
      </c>
    </row>
    <row r="134" spans="2:65" s="1" customFormat="1" ht="29.25" customHeight="1">
      <c r="B134" s="34"/>
      <c r="C134" s="79" t="s">
        <v>108</v>
      </c>
      <c r="D134" s="35"/>
      <c r="E134" s="35"/>
      <c r="F134" s="35"/>
      <c r="G134" s="35"/>
      <c r="H134" s="35"/>
      <c r="I134" s="35"/>
      <c r="J134" s="35"/>
      <c r="K134" s="35"/>
      <c r="L134" s="35"/>
      <c r="M134" s="35"/>
      <c r="N134" s="249">
        <f>BK134</f>
        <v>0</v>
      </c>
      <c r="O134" s="250"/>
      <c r="P134" s="250"/>
      <c r="Q134" s="250"/>
      <c r="R134" s="36"/>
      <c r="T134" s="78"/>
      <c r="U134" s="50"/>
      <c r="V134" s="50"/>
      <c r="W134" s="146">
        <f>W135+W227+W276+W281</f>
        <v>0</v>
      </c>
      <c r="X134" s="50"/>
      <c r="Y134" s="146">
        <f>Y135+Y227+Y276+Y281</f>
        <v>70.980205909999995</v>
      </c>
      <c r="Z134" s="50"/>
      <c r="AA134" s="147">
        <f>AA135+AA227+AA276+AA281</f>
        <v>20.498565599999999</v>
      </c>
      <c r="AT134" s="18" t="s">
        <v>77</v>
      </c>
      <c r="AU134" s="18" t="s">
        <v>113</v>
      </c>
      <c r="BK134" s="148">
        <f>BK135+BK227+BK276+BK281</f>
        <v>0</v>
      </c>
    </row>
    <row r="135" spans="2:65" s="9" customFormat="1" ht="37.35" customHeight="1">
      <c r="B135" s="149"/>
      <c r="C135" s="150"/>
      <c r="D135" s="151" t="s">
        <v>114</v>
      </c>
      <c r="E135" s="151"/>
      <c r="F135" s="151"/>
      <c r="G135" s="151"/>
      <c r="H135" s="151"/>
      <c r="I135" s="151"/>
      <c r="J135" s="151"/>
      <c r="K135" s="151"/>
      <c r="L135" s="151"/>
      <c r="M135" s="151"/>
      <c r="N135" s="251">
        <f>BK135</f>
        <v>0</v>
      </c>
      <c r="O135" s="241"/>
      <c r="P135" s="241"/>
      <c r="Q135" s="241"/>
      <c r="R135" s="152"/>
      <c r="T135" s="153"/>
      <c r="U135" s="150"/>
      <c r="V135" s="150"/>
      <c r="W135" s="154">
        <f>W136+W149+W152+W158+W160+W193+W217+W225</f>
        <v>0</v>
      </c>
      <c r="X135" s="150"/>
      <c r="Y135" s="154">
        <f>Y136+Y149+Y152+Y158+Y160+Y193+Y217+Y225</f>
        <v>67.860395150000002</v>
      </c>
      <c r="Z135" s="150"/>
      <c r="AA135" s="155">
        <f>AA136+AA149+AA152+AA158+AA160+AA193+AA217+AA225</f>
        <v>19.39734</v>
      </c>
      <c r="AR135" s="156" t="s">
        <v>11</v>
      </c>
      <c r="AT135" s="157" t="s">
        <v>77</v>
      </c>
      <c r="AU135" s="157" t="s">
        <v>78</v>
      </c>
      <c r="AY135" s="156" t="s">
        <v>160</v>
      </c>
      <c r="BK135" s="158">
        <f>BK136+BK149+BK152+BK158+BK160+BK193+BK217+BK225</f>
        <v>0</v>
      </c>
    </row>
    <row r="136" spans="2:65" s="9" customFormat="1" ht="19.899999999999999" customHeight="1">
      <c r="B136" s="149"/>
      <c r="C136" s="150"/>
      <c r="D136" s="159" t="s">
        <v>115</v>
      </c>
      <c r="E136" s="159"/>
      <c r="F136" s="159"/>
      <c r="G136" s="159"/>
      <c r="H136" s="159"/>
      <c r="I136" s="159"/>
      <c r="J136" s="159"/>
      <c r="K136" s="159"/>
      <c r="L136" s="159"/>
      <c r="M136" s="159"/>
      <c r="N136" s="224">
        <f>BK136</f>
        <v>0</v>
      </c>
      <c r="O136" s="225"/>
      <c r="P136" s="225"/>
      <c r="Q136" s="225"/>
      <c r="R136" s="152"/>
      <c r="T136" s="153"/>
      <c r="U136" s="150"/>
      <c r="V136" s="150"/>
      <c r="W136" s="154">
        <f>SUM(W137:W148)</f>
        <v>0</v>
      </c>
      <c r="X136" s="150"/>
      <c r="Y136" s="154">
        <f>SUM(Y137:Y148)</f>
        <v>0</v>
      </c>
      <c r="Z136" s="150"/>
      <c r="AA136" s="155">
        <f>SUM(AA137:AA148)</f>
        <v>15.577500000000001</v>
      </c>
      <c r="AR136" s="156" t="s">
        <v>11</v>
      </c>
      <c r="AT136" s="157" t="s">
        <v>77</v>
      </c>
      <c r="AU136" s="157" t="s">
        <v>11</v>
      </c>
      <c r="AY136" s="156" t="s">
        <v>160</v>
      </c>
      <c r="BK136" s="158">
        <f>SUM(BK137:BK148)</f>
        <v>0</v>
      </c>
    </row>
    <row r="137" spans="2:65" s="1" customFormat="1" ht="38.25" customHeight="1">
      <c r="B137" s="131"/>
      <c r="C137" s="160" t="s">
        <v>11</v>
      </c>
      <c r="D137" s="160" t="s">
        <v>161</v>
      </c>
      <c r="E137" s="161" t="s">
        <v>162</v>
      </c>
      <c r="F137" s="218" t="s">
        <v>163</v>
      </c>
      <c r="G137" s="218"/>
      <c r="H137" s="218"/>
      <c r="I137" s="218"/>
      <c r="J137" s="162" t="s">
        <v>164</v>
      </c>
      <c r="K137" s="163">
        <v>47.5</v>
      </c>
      <c r="L137" s="226">
        <v>0</v>
      </c>
      <c r="M137" s="226"/>
      <c r="N137" s="219">
        <f t="shared" ref="N137:N148" si="5">ROUND(L137*K137,0)</f>
        <v>0</v>
      </c>
      <c r="O137" s="219"/>
      <c r="P137" s="219"/>
      <c r="Q137" s="219"/>
      <c r="R137" s="134"/>
      <c r="T137" s="164" t="s">
        <v>5</v>
      </c>
      <c r="U137" s="43" t="s">
        <v>43</v>
      </c>
      <c r="V137" s="35"/>
      <c r="W137" s="165">
        <f t="shared" ref="W137:W148" si="6">V137*K137</f>
        <v>0</v>
      </c>
      <c r="X137" s="165">
        <v>0</v>
      </c>
      <c r="Y137" s="165">
        <f t="shared" ref="Y137:Y148" si="7">X137*K137</f>
        <v>0</v>
      </c>
      <c r="Z137" s="165">
        <v>0.255</v>
      </c>
      <c r="AA137" s="166">
        <f t="shared" ref="AA137:AA148" si="8">Z137*K137</f>
        <v>12.112500000000001</v>
      </c>
      <c r="AR137" s="18" t="s">
        <v>165</v>
      </c>
      <c r="AT137" s="18" t="s">
        <v>161</v>
      </c>
      <c r="AU137" s="18" t="s">
        <v>104</v>
      </c>
      <c r="AY137" s="18" t="s">
        <v>160</v>
      </c>
      <c r="BE137" s="105">
        <f t="shared" ref="BE137:BE148" si="9">IF(U137="základní",N137,0)</f>
        <v>0</v>
      </c>
      <c r="BF137" s="105">
        <f t="shared" ref="BF137:BF148" si="10">IF(U137="snížená",N137,0)</f>
        <v>0</v>
      </c>
      <c r="BG137" s="105">
        <f t="shared" ref="BG137:BG148" si="11">IF(U137="zákl. přenesená",N137,0)</f>
        <v>0</v>
      </c>
      <c r="BH137" s="105">
        <f t="shared" ref="BH137:BH148" si="12">IF(U137="sníž. přenesená",N137,0)</f>
        <v>0</v>
      </c>
      <c r="BI137" s="105">
        <f t="shared" ref="BI137:BI148" si="13">IF(U137="nulová",N137,0)</f>
        <v>0</v>
      </c>
      <c r="BJ137" s="18" t="s">
        <v>11</v>
      </c>
      <c r="BK137" s="105">
        <f t="shared" ref="BK137:BK148" si="14">ROUND(L137*K137,0)</f>
        <v>0</v>
      </c>
      <c r="BL137" s="18" t="s">
        <v>165</v>
      </c>
      <c r="BM137" s="18" t="s">
        <v>955</v>
      </c>
    </row>
    <row r="138" spans="2:65" s="1" customFormat="1" ht="25.5" customHeight="1">
      <c r="B138" s="131"/>
      <c r="C138" s="160" t="s">
        <v>104</v>
      </c>
      <c r="D138" s="160" t="s">
        <v>161</v>
      </c>
      <c r="E138" s="161" t="s">
        <v>956</v>
      </c>
      <c r="F138" s="218" t="s">
        <v>957</v>
      </c>
      <c r="G138" s="218"/>
      <c r="H138" s="218"/>
      <c r="I138" s="218"/>
      <c r="J138" s="162" t="s">
        <v>169</v>
      </c>
      <c r="K138" s="163">
        <v>1.575</v>
      </c>
      <c r="L138" s="226">
        <v>0</v>
      </c>
      <c r="M138" s="226"/>
      <c r="N138" s="219">
        <f t="shared" si="5"/>
        <v>0</v>
      </c>
      <c r="O138" s="219"/>
      <c r="P138" s="219"/>
      <c r="Q138" s="219"/>
      <c r="R138" s="134"/>
      <c r="T138" s="164" t="s">
        <v>5</v>
      </c>
      <c r="U138" s="43" t="s">
        <v>43</v>
      </c>
      <c r="V138" s="35"/>
      <c r="W138" s="165">
        <f t="shared" si="6"/>
        <v>0</v>
      </c>
      <c r="X138" s="165">
        <v>0</v>
      </c>
      <c r="Y138" s="165">
        <f t="shared" si="7"/>
        <v>0</v>
      </c>
      <c r="Z138" s="165">
        <v>2.2000000000000002</v>
      </c>
      <c r="AA138" s="166">
        <f t="shared" si="8"/>
        <v>3.4650000000000003</v>
      </c>
      <c r="AR138" s="18" t="s">
        <v>165</v>
      </c>
      <c r="AT138" s="18" t="s">
        <v>161</v>
      </c>
      <c r="AU138" s="18" t="s">
        <v>104</v>
      </c>
      <c r="AY138" s="18" t="s">
        <v>160</v>
      </c>
      <c r="BE138" s="105">
        <f t="shared" si="9"/>
        <v>0</v>
      </c>
      <c r="BF138" s="105">
        <f t="shared" si="10"/>
        <v>0</v>
      </c>
      <c r="BG138" s="105">
        <f t="shared" si="11"/>
        <v>0</v>
      </c>
      <c r="BH138" s="105">
        <f t="shared" si="12"/>
        <v>0</v>
      </c>
      <c r="BI138" s="105">
        <f t="shared" si="13"/>
        <v>0</v>
      </c>
      <c r="BJ138" s="18" t="s">
        <v>11</v>
      </c>
      <c r="BK138" s="105">
        <f t="shared" si="14"/>
        <v>0</v>
      </c>
      <c r="BL138" s="18" t="s">
        <v>165</v>
      </c>
      <c r="BM138" s="18" t="s">
        <v>958</v>
      </c>
    </row>
    <row r="139" spans="2:65" s="1" customFormat="1" ht="38.25" customHeight="1">
      <c r="B139" s="131"/>
      <c r="C139" s="160" t="s">
        <v>171</v>
      </c>
      <c r="D139" s="160" t="s">
        <v>161</v>
      </c>
      <c r="E139" s="161" t="s">
        <v>959</v>
      </c>
      <c r="F139" s="218" t="s">
        <v>960</v>
      </c>
      <c r="G139" s="218"/>
      <c r="H139" s="218"/>
      <c r="I139" s="218"/>
      <c r="J139" s="162" t="s">
        <v>169</v>
      </c>
      <c r="K139" s="163">
        <v>16.25</v>
      </c>
      <c r="L139" s="226">
        <v>0</v>
      </c>
      <c r="M139" s="226"/>
      <c r="N139" s="219">
        <f t="shared" si="5"/>
        <v>0</v>
      </c>
      <c r="O139" s="219"/>
      <c r="P139" s="219"/>
      <c r="Q139" s="219"/>
      <c r="R139" s="134"/>
      <c r="T139" s="164" t="s">
        <v>5</v>
      </c>
      <c r="U139" s="43" t="s">
        <v>43</v>
      </c>
      <c r="V139" s="35"/>
      <c r="W139" s="165">
        <f t="shared" si="6"/>
        <v>0</v>
      </c>
      <c r="X139" s="165">
        <v>0</v>
      </c>
      <c r="Y139" s="165">
        <f t="shared" si="7"/>
        <v>0</v>
      </c>
      <c r="Z139" s="165">
        <v>0</v>
      </c>
      <c r="AA139" s="166">
        <f t="shared" si="8"/>
        <v>0</v>
      </c>
      <c r="AR139" s="18" t="s">
        <v>165</v>
      </c>
      <c r="AT139" s="18" t="s">
        <v>161</v>
      </c>
      <c r="AU139" s="18" t="s">
        <v>104</v>
      </c>
      <c r="AY139" s="18" t="s">
        <v>160</v>
      </c>
      <c r="BE139" s="105">
        <f t="shared" si="9"/>
        <v>0</v>
      </c>
      <c r="BF139" s="105">
        <f t="shared" si="10"/>
        <v>0</v>
      </c>
      <c r="BG139" s="105">
        <f t="shared" si="11"/>
        <v>0</v>
      </c>
      <c r="BH139" s="105">
        <f t="shared" si="12"/>
        <v>0</v>
      </c>
      <c r="BI139" s="105">
        <f t="shared" si="13"/>
        <v>0</v>
      </c>
      <c r="BJ139" s="18" t="s">
        <v>11</v>
      </c>
      <c r="BK139" s="105">
        <f t="shared" si="14"/>
        <v>0</v>
      </c>
      <c r="BL139" s="18" t="s">
        <v>165</v>
      </c>
      <c r="BM139" s="18" t="s">
        <v>961</v>
      </c>
    </row>
    <row r="140" spans="2:65" s="1" customFormat="1" ht="38.25" customHeight="1">
      <c r="B140" s="131"/>
      <c r="C140" s="160" t="s">
        <v>165</v>
      </c>
      <c r="D140" s="160" t="s">
        <v>161</v>
      </c>
      <c r="E140" s="161" t="s">
        <v>962</v>
      </c>
      <c r="F140" s="218" t="s">
        <v>963</v>
      </c>
      <c r="G140" s="218"/>
      <c r="H140" s="218"/>
      <c r="I140" s="218"/>
      <c r="J140" s="162" t="s">
        <v>169</v>
      </c>
      <c r="K140" s="163">
        <v>8.125</v>
      </c>
      <c r="L140" s="226">
        <v>0</v>
      </c>
      <c r="M140" s="226"/>
      <c r="N140" s="219">
        <f t="shared" si="5"/>
        <v>0</v>
      </c>
      <c r="O140" s="219"/>
      <c r="P140" s="219"/>
      <c r="Q140" s="219"/>
      <c r="R140" s="134"/>
      <c r="T140" s="164" t="s">
        <v>5</v>
      </c>
      <c r="U140" s="43" t="s">
        <v>43</v>
      </c>
      <c r="V140" s="35"/>
      <c r="W140" s="165">
        <f t="shared" si="6"/>
        <v>0</v>
      </c>
      <c r="X140" s="165">
        <v>0</v>
      </c>
      <c r="Y140" s="165">
        <f t="shared" si="7"/>
        <v>0</v>
      </c>
      <c r="Z140" s="165">
        <v>0</v>
      </c>
      <c r="AA140" s="166">
        <f t="shared" si="8"/>
        <v>0</v>
      </c>
      <c r="AR140" s="18" t="s">
        <v>165</v>
      </c>
      <c r="AT140" s="18" t="s">
        <v>161</v>
      </c>
      <c r="AU140" s="18" t="s">
        <v>104</v>
      </c>
      <c r="AY140" s="18" t="s">
        <v>160</v>
      </c>
      <c r="BE140" s="105">
        <f t="shared" si="9"/>
        <v>0</v>
      </c>
      <c r="BF140" s="105">
        <f t="shared" si="10"/>
        <v>0</v>
      </c>
      <c r="BG140" s="105">
        <f t="shared" si="11"/>
        <v>0</v>
      </c>
      <c r="BH140" s="105">
        <f t="shared" si="12"/>
        <v>0</v>
      </c>
      <c r="BI140" s="105">
        <f t="shared" si="13"/>
        <v>0</v>
      </c>
      <c r="BJ140" s="18" t="s">
        <v>11</v>
      </c>
      <c r="BK140" s="105">
        <f t="shared" si="14"/>
        <v>0</v>
      </c>
      <c r="BL140" s="18" t="s">
        <v>165</v>
      </c>
      <c r="BM140" s="18" t="s">
        <v>964</v>
      </c>
    </row>
    <row r="141" spans="2:65" s="1" customFormat="1" ht="38.25" customHeight="1">
      <c r="B141" s="131"/>
      <c r="C141" s="160" t="s">
        <v>178</v>
      </c>
      <c r="D141" s="160" t="s">
        <v>161</v>
      </c>
      <c r="E141" s="161" t="s">
        <v>965</v>
      </c>
      <c r="F141" s="218" t="s">
        <v>966</v>
      </c>
      <c r="G141" s="218"/>
      <c r="H141" s="218"/>
      <c r="I141" s="218"/>
      <c r="J141" s="162" t="s">
        <v>169</v>
      </c>
      <c r="K141" s="163">
        <v>2</v>
      </c>
      <c r="L141" s="226">
        <v>0</v>
      </c>
      <c r="M141" s="226"/>
      <c r="N141" s="219">
        <f t="shared" si="5"/>
        <v>0</v>
      </c>
      <c r="O141" s="219"/>
      <c r="P141" s="219"/>
      <c r="Q141" s="219"/>
      <c r="R141" s="134"/>
      <c r="T141" s="164" t="s">
        <v>5</v>
      </c>
      <c r="U141" s="43" t="s">
        <v>43</v>
      </c>
      <c r="V141" s="35"/>
      <c r="W141" s="165">
        <f t="shared" si="6"/>
        <v>0</v>
      </c>
      <c r="X141" s="165">
        <v>0</v>
      </c>
      <c r="Y141" s="165">
        <f t="shared" si="7"/>
        <v>0</v>
      </c>
      <c r="Z141" s="165">
        <v>0</v>
      </c>
      <c r="AA141" s="166">
        <f t="shared" si="8"/>
        <v>0</v>
      </c>
      <c r="AR141" s="18" t="s">
        <v>165</v>
      </c>
      <c r="AT141" s="18" t="s">
        <v>161</v>
      </c>
      <c r="AU141" s="18" t="s">
        <v>104</v>
      </c>
      <c r="AY141" s="18" t="s">
        <v>160</v>
      </c>
      <c r="BE141" s="105">
        <f t="shared" si="9"/>
        <v>0</v>
      </c>
      <c r="BF141" s="105">
        <f t="shared" si="10"/>
        <v>0</v>
      </c>
      <c r="BG141" s="105">
        <f t="shared" si="11"/>
        <v>0</v>
      </c>
      <c r="BH141" s="105">
        <f t="shared" si="12"/>
        <v>0</v>
      </c>
      <c r="BI141" s="105">
        <f t="shared" si="13"/>
        <v>0</v>
      </c>
      <c r="BJ141" s="18" t="s">
        <v>11</v>
      </c>
      <c r="BK141" s="105">
        <f t="shared" si="14"/>
        <v>0</v>
      </c>
      <c r="BL141" s="18" t="s">
        <v>165</v>
      </c>
      <c r="BM141" s="18" t="s">
        <v>967</v>
      </c>
    </row>
    <row r="142" spans="2:65" s="1" customFormat="1" ht="25.5" customHeight="1">
      <c r="B142" s="131"/>
      <c r="C142" s="160" t="s">
        <v>182</v>
      </c>
      <c r="D142" s="160" t="s">
        <v>161</v>
      </c>
      <c r="E142" s="161" t="s">
        <v>968</v>
      </c>
      <c r="F142" s="218" t="s">
        <v>969</v>
      </c>
      <c r="G142" s="218"/>
      <c r="H142" s="218"/>
      <c r="I142" s="218"/>
      <c r="J142" s="162" t="s">
        <v>169</v>
      </c>
      <c r="K142" s="163">
        <v>14.45</v>
      </c>
      <c r="L142" s="226">
        <v>0</v>
      </c>
      <c r="M142" s="226"/>
      <c r="N142" s="219">
        <f t="shared" si="5"/>
        <v>0</v>
      </c>
      <c r="O142" s="219"/>
      <c r="P142" s="219"/>
      <c r="Q142" s="219"/>
      <c r="R142" s="134"/>
      <c r="T142" s="164" t="s">
        <v>5</v>
      </c>
      <c r="U142" s="43" t="s">
        <v>43</v>
      </c>
      <c r="V142" s="35"/>
      <c r="W142" s="165">
        <f t="shared" si="6"/>
        <v>0</v>
      </c>
      <c r="X142" s="165">
        <v>0</v>
      </c>
      <c r="Y142" s="165">
        <f t="shared" si="7"/>
        <v>0</v>
      </c>
      <c r="Z142" s="165">
        <v>0</v>
      </c>
      <c r="AA142" s="166">
        <f t="shared" si="8"/>
        <v>0</v>
      </c>
      <c r="AR142" s="18" t="s">
        <v>165</v>
      </c>
      <c r="AT142" s="18" t="s">
        <v>161</v>
      </c>
      <c r="AU142" s="18" t="s">
        <v>104</v>
      </c>
      <c r="AY142" s="18" t="s">
        <v>160</v>
      </c>
      <c r="BE142" s="105">
        <f t="shared" si="9"/>
        <v>0</v>
      </c>
      <c r="BF142" s="105">
        <f t="shared" si="10"/>
        <v>0</v>
      </c>
      <c r="BG142" s="105">
        <f t="shared" si="11"/>
        <v>0</v>
      </c>
      <c r="BH142" s="105">
        <f t="shared" si="12"/>
        <v>0</v>
      </c>
      <c r="BI142" s="105">
        <f t="shared" si="13"/>
        <v>0</v>
      </c>
      <c r="BJ142" s="18" t="s">
        <v>11</v>
      </c>
      <c r="BK142" s="105">
        <f t="shared" si="14"/>
        <v>0</v>
      </c>
      <c r="BL142" s="18" t="s">
        <v>165</v>
      </c>
      <c r="BM142" s="18" t="s">
        <v>970</v>
      </c>
    </row>
    <row r="143" spans="2:65" s="1" customFormat="1" ht="38.25" customHeight="1">
      <c r="B143" s="131"/>
      <c r="C143" s="160" t="s">
        <v>186</v>
      </c>
      <c r="D143" s="160" t="s">
        <v>161</v>
      </c>
      <c r="E143" s="161" t="s">
        <v>971</v>
      </c>
      <c r="F143" s="218" t="s">
        <v>972</v>
      </c>
      <c r="G143" s="218"/>
      <c r="H143" s="218"/>
      <c r="I143" s="218"/>
      <c r="J143" s="162" t="s">
        <v>169</v>
      </c>
      <c r="K143" s="163">
        <v>4</v>
      </c>
      <c r="L143" s="226">
        <v>0</v>
      </c>
      <c r="M143" s="226"/>
      <c r="N143" s="219">
        <f t="shared" si="5"/>
        <v>0</v>
      </c>
      <c r="O143" s="219"/>
      <c r="P143" s="219"/>
      <c r="Q143" s="219"/>
      <c r="R143" s="134"/>
      <c r="T143" s="164" t="s">
        <v>5</v>
      </c>
      <c r="U143" s="43" t="s">
        <v>43</v>
      </c>
      <c r="V143" s="35"/>
      <c r="W143" s="165">
        <f t="shared" si="6"/>
        <v>0</v>
      </c>
      <c r="X143" s="165">
        <v>0</v>
      </c>
      <c r="Y143" s="165">
        <f t="shared" si="7"/>
        <v>0</v>
      </c>
      <c r="Z143" s="165">
        <v>0</v>
      </c>
      <c r="AA143" s="166">
        <f t="shared" si="8"/>
        <v>0</v>
      </c>
      <c r="AR143" s="18" t="s">
        <v>165</v>
      </c>
      <c r="AT143" s="18" t="s">
        <v>161</v>
      </c>
      <c r="AU143" s="18" t="s">
        <v>104</v>
      </c>
      <c r="AY143" s="18" t="s">
        <v>160</v>
      </c>
      <c r="BE143" s="105">
        <f t="shared" si="9"/>
        <v>0</v>
      </c>
      <c r="BF143" s="105">
        <f t="shared" si="10"/>
        <v>0</v>
      </c>
      <c r="BG143" s="105">
        <f t="shared" si="11"/>
        <v>0</v>
      </c>
      <c r="BH143" s="105">
        <f t="shared" si="12"/>
        <v>0</v>
      </c>
      <c r="BI143" s="105">
        <f t="shared" si="13"/>
        <v>0</v>
      </c>
      <c r="BJ143" s="18" t="s">
        <v>11</v>
      </c>
      <c r="BK143" s="105">
        <f t="shared" si="14"/>
        <v>0</v>
      </c>
      <c r="BL143" s="18" t="s">
        <v>165</v>
      </c>
      <c r="BM143" s="18" t="s">
        <v>973</v>
      </c>
    </row>
    <row r="144" spans="2:65" s="1" customFormat="1" ht="25.5" customHeight="1">
      <c r="B144" s="131"/>
      <c r="C144" s="160" t="s">
        <v>191</v>
      </c>
      <c r="D144" s="160" t="s">
        <v>161</v>
      </c>
      <c r="E144" s="161" t="s">
        <v>179</v>
      </c>
      <c r="F144" s="218" t="s">
        <v>180</v>
      </c>
      <c r="G144" s="218"/>
      <c r="H144" s="218"/>
      <c r="I144" s="218"/>
      <c r="J144" s="162" t="s">
        <v>169</v>
      </c>
      <c r="K144" s="163">
        <v>10.45</v>
      </c>
      <c r="L144" s="226">
        <v>0</v>
      </c>
      <c r="M144" s="226"/>
      <c r="N144" s="219">
        <f t="shared" si="5"/>
        <v>0</v>
      </c>
      <c r="O144" s="219"/>
      <c r="P144" s="219"/>
      <c r="Q144" s="219"/>
      <c r="R144" s="134"/>
      <c r="T144" s="164" t="s">
        <v>5</v>
      </c>
      <c r="U144" s="43" t="s">
        <v>43</v>
      </c>
      <c r="V144" s="35"/>
      <c r="W144" s="165">
        <f t="shared" si="6"/>
        <v>0</v>
      </c>
      <c r="X144" s="165">
        <v>0</v>
      </c>
      <c r="Y144" s="165">
        <f t="shared" si="7"/>
        <v>0</v>
      </c>
      <c r="Z144" s="165">
        <v>0</v>
      </c>
      <c r="AA144" s="166">
        <f t="shared" si="8"/>
        <v>0</v>
      </c>
      <c r="AR144" s="18" t="s">
        <v>165</v>
      </c>
      <c r="AT144" s="18" t="s">
        <v>161</v>
      </c>
      <c r="AU144" s="18" t="s">
        <v>104</v>
      </c>
      <c r="AY144" s="18" t="s">
        <v>160</v>
      </c>
      <c r="BE144" s="105">
        <f t="shared" si="9"/>
        <v>0</v>
      </c>
      <c r="BF144" s="105">
        <f t="shared" si="10"/>
        <v>0</v>
      </c>
      <c r="BG144" s="105">
        <f t="shared" si="11"/>
        <v>0</v>
      </c>
      <c r="BH144" s="105">
        <f t="shared" si="12"/>
        <v>0</v>
      </c>
      <c r="BI144" s="105">
        <f t="shared" si="13"/>
        <v>0</v>
      </c>
      <c r="BJ144" s="18" t="s">
        <v>11</v>
      </c>
      <c r="BK144" s="105">
        <f t="shared" si="14"/>
        <v>0</v>
      </c>
      <c r="BL144" s="18" t="s">
        <v>165</v>
      </c>
      <c r="BM144" s="18" t="s">
        <v>974</v>
      </c>
    </row>
    <row r="145" spans="2:65" s="1" customFormat="1" ht="38.25" customHeight="1">
      <c r="B145" s="131"/>
      <c r="C145" s="160" t="s">
        <v>195</v>
      </c>
      <c r="D145" s="160" t="s">
        <v>161</v>
      </c>
      <c r="E145" s="161" t="s">
        <v>183</v>
      </c>
      <c r="F145" s="218" t="s">
        <v>184</v>
      </c>
      <c r="G145" s="218"/>
      <c r="H145" s="218"/>
      <c r="I145" s="218"/>
      <c r="J145" s="162" t="s">
        <v>169</v>
      </c>
      <c r="K145" s="163">
        <v>52.25</v>
      </c>
      <c r="L145" s="226">
        <v>0</v>
      </c>
      <c r="M145" s="226"/>
      <c r="N145" s="219">
        <f t="shared" si="5"/>
        <v>0</v>
      </c>
      <c r="O145" s="219"/>
      <c r="P145" s="219"/>
      <c r="Q145" s="219"/>
      <c r="R145" s="134"/>
      <c r="T145" s="164" t="s">
        <v>5</v>
      </c>
      <c r="U145" s="43" t="s">
        <v>43</v>
      </c>
      <c r="V145" s="35"/>
      <c r="W145" s="165">
        <f t="shared" si="6"/>
        <v>0</v>
      </c>
      <c r="X145" s="165">
        <v>0</v>
      </c>
      <c r="Y145" s="165">
        <f t="shared" si="7"/>
        <v>0</v>
      </c>
      <c r="Z145" s="165">
        <v>0</v>
      </c>
      <c r="AA145" s="166">
        <f t="shared" si="8"/>
        <v>0</v>
      </c>
      <c r="AR145" s="18" t="s">
        <v>165</v>
      </c>
      <c r="AT145" s="18" t="s">
        <v>161</v>
      </c>
      <c r="AU145" s="18" t="s">
        <v>104</v>
      </c>
      <c r="AY145" s="18" t="s">
        <v>160</v>
      </c>
      <c r="BE145" s="105">
        <f t="shared" si="9"/>
        <v>0</v>
      </c>
      <c r="BF145" s="105">
        <f t="shared" si="10"/>
        <v>0</v>
      </c>
      <c r="BG145" s="105">
        <f t="shared" si="11"/>
        <v>0</v>
      </c>
      <c r="BH145" s="105">
        <f t="shared" si="12"/>
        <v>0</v>
      </c>
      <c r="BI145" s="105">
        <f t="shared" si="13"/>
        <v>0</v>
      </c>
      <c r="BJ145" s="18" t="s">
        <v>11</v>
      </c>
      <c r="BK145" s="105">
        <f t="shared" si="14"/>
        <v>0</v>
      </c>
      <c r="BL145" s="18" t="s">
        <v>165</v>
      </c>
      <c r="BM145" s="18" t="s">
        <v>975</v>
      </c>
    </row>
    <row r="146" spans="2:65" s="1" customFormat="1" ht="25.5" customHeight="1">
      <c r="B146" s="131"/>
      <c r="C146" s="160" t="s">
        <v>199</v>
      </c>
      <c r="D146" s="160" t="s">
        <v>161</v>
      </c>
      <c r="E146" s="161" t="s">
        <v>976</v>
      </c>
      <c r="F146" s="218" t="s">
        <v>977</v>
      </c>
      <c r="G146" s="218"/>
      <c r="H146" s="218"/>
      <c r="I146" s="218"/>
      <c r="J146" s="162" t="s">
        <v>169</v>
      </c>
      <c r="K146" s="163">
        <v>15.6</v>
      </c>
      <c r="L146" s="226">
        <v>0</v>
      </c>
      <c r="M146" s="226"/>
      <c r="N146" s="219">
        <f t="shared" si="5"/>
        <v>0</v>
      </c>
      <c r="O146" s="219"/>
      <c r="P146" s="219"/>
      <c r="Q146" s="219"/>
      <c r="R146" s="134"/>
      <c r="T146" s="164" t="s">
        <v>5</v>
      </c>
      <c r="U146" s="43" t="s">
        <v>43</v>
      </c>
      <c r="V146" s="35"/>
      <c r="W146" s="165">
        <f t="shared" si="6"/>
        <v>0</v>
      </c>
      <c r="X146" s="165">
        <v>0</v>
      </c>
      <c r="Y146" s="165">
        <f t="shared" si="7"/>
        <v>0</v>
      </c>
      <c r="Z146" s="165">
        <v>0</v>
      </c>
      <c r="AA146" s="166">
        <f t="shared" si="8"/>
        <v>0</v>
      </c>
      <c r="AR146" s="18" t="s">
        <v>165</v>
      </c>
      <c r="AT146" s="18" t="s">
        <v>161</v>
      </c>
      <c r="AU146" s="18" t="s">
        <v>104</v>
      </c>
      <c r="AY146" s="18" t="s">
        <v>160</v>
      </c>
      <c r="BE146" s="105">
        <f t="shared" si="9"/>
        <v>0</v>
      </c>
      <c r="BF146" s="105">
        <f t="shared" si="10"/>
        <v>0</v>
      </c>
      <c r="BG146" s="105">
        <f t="shared" si="11"/>
        <v>0</v>
      </c>
      <c r="BH146" s="105">
        <f t="shared" si="12"/>
        <v>0</v>
      </c>
      <c r="BI146" s="105">
        <f t="shared" si="13"/>
        <v>0</v>
      </c>
      <c r="BJ146" s="18" t="s">
        <v>11</v>
      </c>
      <c r="BK146" s="105">
        <f t="shared" si="14"/>
        <v>0</v>
      </c>
      <c r="BL146" s="18" t="s">
        <v>165</v>
      </c>
      <c r="BM146" s="18" t="s">
        <v>978</v>
      </c>
    </row>
    <row r="147" spans="2:65" s="1" customFormat="1" ht="25.5" customHeight="1">
      <c r="B147" s="131"/>
      <c r="C147" s="160" t="s">
        <v>204</v>
      </c>
      <c r="D147" s="160" t="s">
        <v>161</v>
      </c>
      <c r="E147" s="161" t="s">
        <v>187</v>
      </c>
      <c r="F147" s="218" t="s">
        <v>188</v>
      </c>
      <c r="G147" s="218"/>
      <c r="H147" s="218"/>
      <c r="I147" s="218"/>
      <c r="J147" s="162" t="s">
        <v>189</v>
      </c>
      <c r="K147" s="163">
        <v>18.809999999999999</v>
      </c>
      <c r="L147" s="226">
        <v>0</v>
      </c>
      <c r="M147" s="226"/>
      <c r="N147" s="219">
        <f t="shared" si="5"/>
        <v>0</v>
      </c>
      <c r="O147" s="219"/>
      <c r="P147" s="219"/>
      <c r="Q147" s="219"/>
      <c r="R147" s="134"/>
      <c r="T147" s="164" t="s">
        <v>5</v>
      </c>
      <c r="U147" s="43" t="s">
        <v>43</v>
      </c>
      <c r="V147" s="35"/>
      <c r="W147" s="165">
        <f t="shared" si="6"/>
        <v>0</v>
      </c>
      <c r="X147" s="165">
        <v>0</v>
      </c>
      <c r="Y147" s="165">
        <f t="shared" si="7"/>
        <v>0</v>
      </c>
      <c r="Z147" s="165">
        <v>0</v>
      </c>
      <c r="AA147" s="166">
        <f t="shared" si="8"/>
        <v>0</v>
      </c>
      <c r="AR147" s="18" t="s">
        <v>165</v>
      </c>
      <c r="AT147" s="18" t="s">
        <v>161</v>
      </c>
      <c r="AU147" s="18" t="s">
        <v>104</v>
      </c>
      <c r="AY147" s="18" t="s">
        <v>160</v>
      </c>
      <c r="BE147" s="105">
        <f t="shared" si="9"/>
        <v>0</v>
      </c>
      <c r="BF147" s="105">
        <f t="shared" si="10"/>
        <v>0</v>
      </c>
      <c r="BG147" s="105">
        <f t="shared" si="11"/>
        <v>0</v>
      </c>
      <c r="BH147" s="105">
        <f t="shared" si="12"/>
        <v>0</v>
      </c>
      <c r="BI147" s="105">
        <f t="shared" si="13"/>
        <v>0</v>
      </c>
      <c r="BJ147" s="18" t="s">
        <v>11</v>
      </c>
      <c r="BK147" s="105">
        <f t="shared" si="14"/>
        <v>0</v>
      </c>
      <c r="BL147" s="18" t="s">
        <v>165</v>
      </c>
      <c r="BM147" s="18" t="s">
        <v>979</v>
      </c>
    </row>
    <row r="148" spans="2:65" s="1" customFormat="1" ht="25.5" customHeight="1">
      <c r="B148" s="131"/>
      <c r="C148" s="160" t="s">
        <v>209</v>
      </c>
      <c r="D148" s="160" t="s">
        <v>161</v>
      </c>
      <c r="E148" s="161" t="s">
        <v>192</v>
      </c>
      <c r="F148" s="218" t="s">
        <v>193</v>
      </c>
      <c r="G148" s="218"/>
      <c r="H148" s="218"/>
      <c r="I148" s="218"/>
      <c r="J148" s="162" t="s">
        <v>169</v>
      </c>
      <c r="K148" s="163">
        <v>5.8</v>
      </c>
      <c r="L148" s="226">
        <v>0</v>
      </c>
      <c r="M148" s="226"/>
      <c r="N148" s="219">
        <f t="shared" si="5"/>
        <v>0</v>
      </c>
      <c r="O148" s="219"/>
      <c r="P148" s="219"/>
      <c r="Q148" s="219"/>
      <c r="R148" s="134"/>
      <c r="T148" s="164" t="s">
        <v>5</v>
      </c>
      <c r="U148" s="43" t="s">
        <v>43</v>
      </c>
      <c r="V148" s="35"/>
      <c r="W148" s="165">
        <f t="shared" si="6"/>
        <v>0</v>
      </c>
      <c r="X148" s="165">
        <v>0</v>
      </c>
      <c r="Y148" s="165">
        <f t="shared" si="7"/>
        <v>0</v>
      </c>
      <c r="Z148" s="165">
        <v>0</v>
      </c>
      <c r="AA148" s="166">
        <f t="shared" si="8"/>
        <v>0</v>
      </c>
      <c r="AR148" s="18" t="s">
        <v>165</v>
      </c>
      <c r="AT148" s="18" t="s">
        <v>161</v>
      </c>
      <c r="AU148" s="18" t="s">
        <v>104</v>
      </c>
      <c r="AY148" s="18" t="s">
        <v>160</v>
      </c>
      <c r="BE148" s="105">
        <f t="shared" si="9"/>
        <v>0</v>
      </c>
      <c r="BF148" s="105">
        <f t="shared" si="10"/>
        <v>0</v>
      </c>
      <c r="BG148" s="105">
        <f t="shared" si="11"/>
        <v>0</v>
      </c>
      <c r="BH148" s="105">
        <f t="shared" si="12"/>
        <v>0</v>
      </c>
      <c r="BI148" s="105">
        <f t="shared" si="13"/>
        <v>0</v>
      </c>
      <c r="BJ148" s="18" t="s">
        <v>11</v>
      </c>
      <c r="BK148" s="105">
        <f t="shared" si="14"/>
        <v>0</v>
      </c>
      <c r="BL148" s="18" t="s">
        <v>165</v>
      </c>
      <c r="BM148" s="18" t="s">
        <v>980</v>
      </c>
    </row>
    <row r="149" spans="2:65" s="9" customFormat="1" ht="29.85" customHeight="1">
      <c r="B149" s="149"/>
      <c r="C149" s="150"/>
      <c r="D149" s="159" t="s">
        <v>116</v>
      </c>
      <c r="E149" s="159"/>
      <c r="F149" s="159"/>
      <c r="G149" s="159"/>
      <c r="H149" s="159"/>
      <c r="I149" s="159"/>
      <c r="J149" s="159"/>
      <c r="K149" s="159"/>
      <c r="L149" s="159"/>
      <c r="M149" s="159"/>
      <c r="N149" s="220">
        <f>BK149</f>
        <v>0</v>
      </c>
      <c r="O149" s="221"/>
      <c r="P149" s="221"/>
      <c r="Q149" s="221"/>
      <c r="R149" s="152"/>
      <c r="T149" s="153"/>
      <c r="U149" s="150"/>
      <c r="V149" s="150"/>
      <c r="W149" s="154">
        <f>SUM(W150:W151)</f>
        <v>0</v>
      </c>
      <c r="X149" s="150"/>
      <c r="Y149" s="154">
        <f>SUM(Y150:Y151)</f>
        <v>3.9645365499999996</v>
      </c>
      <c r="Z149" s="150"/>
      <c r="AA149" s="155">
        <f>SUM(AA150:AA151)</f>
        <v>0</v>
      </c>
      <c r="AR149" s="156" t="s">
        <v>11</v>
      </c>
      <c r="AT149" s="157" t="s">
        <v>77</v>
      </c>
      <c r="AU149" s="157" t="s">
        <v>11</v>
      </c>
      <c r="AY149" s="156" t="s">
        <v>160</v>
      </c>
      <c r="BK149" s="158">
        <f>SUM(BK150:BK151)</f>
        <v>0</v>
      </c>
    </row>
    <row r="150" spans="2:65" s="1" customFormat="1" ht="25.5" customHeight="1">
      <c r="B150" s="131"/>
      <c r="C150" s="160" t="s">
        <v>213</v>
      </c>
      <c r="D150" s="160" t="s">
        <v>161</v>
      </c>
      <c r="E150" s="161" t="s">
        <v>981</v>
      </c>
      <c r="F150" s="218" t="s">
        <v>982</v>
      </c>
      <c r="G150" s="218"/>
      <c r="H150" s="218"/>
      <c r="I150" s="218"/>
      <c r="J150" s="162" t="s">
        <v>169</v>
      </c>
      <c r="K150" s="163">
        <v>1.75</v>
      </c>
      <c r="L150" s="226">
        <v>0</v>
      </c>
      <c r="M150" s="226"/>
      <c r="N150" s="219">
        <f>ROUND(L150*K150,0)</f>
        <v>0</v>
      </c>
      <c r="O150" s="219"/>
      <c r="P150" s="219"/>
      <c r="Q150" s="219"/>
      <c r="R150" s="134"/>
      <c r="T150" s="164" t="s">
        <v>5</v>
      </c>
      <c r="U150" s="43" t="s">
        <v>43</v>
      </c>
      <c r="V150" s="35"/>
      <c r="W150" s="165">
        <f>V150*K150</f>
        <v>0</v>
      </c>
      <c r="X150" s="165">
        <v>2.2563399999999998</v>
      </c>
      <c r="Y150" s="165">
        <f>X150*K150</f>
        <v>3.9485949999999996</v>
      </c>
      <c r="Z150" s="165">
        <v>0</v>
      </c>
      <c r="AA150" s="166">
        <f>Z150*K150</f>
        <v>0</v>
      </c>
      <c r="AR150" s="18" t="s">
        <v>165</v>
      </c>
      <c r="AT150" s="18" t="s">
        <v>161</v>
      </c>
      <c r="AU150" s="18" t="s">
        <v>104</v>
      </c>
      <c r="AY150" s="18" t="s">
        <v>160</v>
      </c>
      <c r="BE150" s="105">
        <f>IF(U150="základní",N150,0)</f>
        <v>0</v>
      </c>
      <c r="BF150" s="105">
        <f>IF(U150="snížená",N150,0)</f>
        <v>0</v>
      </c>
      <c r="BG150" s="105">
        <f>IF(U150="zákl. přenesená",N150,0)</f>
        <v>0</v>
      </c>
      <c r="BH150" s="105">
        <f>IF(U150="sníž. přenesená",N150,0)</f>
        <v>0</v>
      </c>
      <c r="BI150" s="105">
        <f>IF(U150="nulová",N150,0)</f>
        <v>0</v>
      </c>
      <c r="BJ150" s="18" t="s">
        <v>11</v>
      </c>
      <c r="BK150" s="105">
        <f>ROUND(L150*K150,0)</f>
        <v>0</v>
      </c>
      <c r="BL150" s="18" t="s">
        <v>165</v>
      </c>
      <c r="BM150" s="18" t="s">
        <v>983</v>
      </c>
    </row>
    <row r="151" spans="2:65" s="1" customFormat="1" ht="25.5" customHeight="1">
      <c r="B151" s="131"/>
      <c r="C151" s="160" t="s">
        <v>217</v>
      </c>
      <c r="D151" s="160" t="s">
        <v>161</v>
      </c>
      <c r="E151" s="161" t="s">
        <v>984</v>
      </c>
      <c r="F151" s="218" t="s">
        <v>985</v>
      </c>
      <c r="G151" s="218"/>
      <c r="H151" s="218"/>
      <c r="I151" s="218"/>
      <c r="J151" s="162" t="s">
        <v>189</v>
      </c>
      <c r="K151" s="163">
        <v>1.4999999999999999E-2</v>
      </c>
      <c r="L151" s="226">
        <v>0</v>
      </c>
      <c r="M151" s="226"/>
      <c r="N151" s="219">
        <f>ROUND(L151*K151,0)</f>
        <v>0</v>
      </c>
      <c r="O151" s="219"/>
      <c r="P151" s="219"/>
      <c r="Q151" s="219"/>
      <c r="R151" s="134"/>
      <c r="T151" s="164" t="s">
        <v>5</v>
      </c>
      <c r="U151" s="43" t="s">
        <v>43</v>
      </c>
      <c r="V151" s="35"/>
      <c r="W151" s="165">
        <f>V151*K151</f>
        <v>0</v>
      </c>
      <c r="X151" s="165">
        <v>1.06277</v>
      </c>
      <c r="Y151" s="165">
        <f>X151*K151</f>
        <v>1.5941549999999999E-2</v>
      </c>
      <c r="Z151" s="165">
        <v>0</v>
      </c>
      <c r="AA151" s="166">
        <f>Z151*K151</f>
        <v>0</v>
      </c>
      <c r="AR151" s="18" t="s">
        <v>165</v>
      </c>
      <c r="AT151" s="18" t="s">
        <v>161</v>
      </c>
      <c r="AU151" s="18" t="s">
        <v>104</v>
      </c>
      <c r="AY151" s="18" t="s">
        <v>160</v>
      </c>
      <c r="BE151" s="105">
        <f>IF(U151="základní",N151,0)</f>
        <v>0</v>
      </c>
      <c r="BF151" s="105">
        <f>IF(U151="snížená",N151,0)</f>
        <v>0</v>
      </c>
      <c r="BG151" s="105">
        <f>IF(U151="zákl. přenesená",N151,0)</f>
        <v>0</v>
      </c>
      <c r="BH151" s="105">
        <f>IF(U151="sníž. přenesená",N151,0)</f>
        <v>0</v>
      </c>
      <c r="BI151" s="105">
        <f>IF(U151="nulová",N151,0)</f>
        <v>0</v>
      </c>
      <c r="BJ151" s="18" t="s">
        <v>11</v>
      </c>
      <c r="BK151" s="105">
        <f>ROUND(L151*K151,0)</f>
        <v>0</v>
      </c>
      <c r="BL151" s="18" t="s">
        <v>165</v>
      </c>
      <c r="BM151" s="18" t="s">
        <v>986</v>
      </c>
    </row>
    <row r="152" spans="2:65" s="9" customFormat="1" ht="29.85" customHeight="1">
      <c r="B152" s="149"/>
      <c r="C152" s="150"/>
      <c r="D152" s="159" t="s">
        <v>117</v>
      </c>
      <c r="E152" s="159"/>
      <c r="F152" s="159"/>
      <c r="G152" s="159"/>
      <c r="H152" s="159"/>
      <c r="I152" s="159"/>
      <c r="J152" s="159"/>
      <c r="K152" s="159"/>
      <c r="L152" s="159"/>
      <c r="M152" s="159"/>
      <c r="N152" s="220">
        <f>BK152</f>
        <v>0</v>
      </c>
      <c r="O152" s="221"/>
      <c r="P152" s="221"/>
      <c r="Q152" s="221"/>
      <c r="R152" s="152"/>
      <c r="T152" s="153"/>
      <c r="U152" s="150"/>
      <c r="V152" s="150"/>
      <c r="W152" s="154">
        <f>SUM(W153:W157)</f>
        <v>0</v>
      </c>
      <c r="X152" s="150"/>
      <c r="Y152" s="154">
        <f>SUM(Y153:Y157)</f>
        <v>4.4588421199999999</v>
      </c>
      <c r="Z152" s="150"/>
      <c r="AA152" s="155">
        <f>SUM(AA153:AA157)</f>
        <v>0</v>
      </c>
      <c r="AR152" s="156" t="s">
        <v>11</v>
      </c>
      <c r="AT152" s="157" t="s">
        <v>77</v>
      </c>
      <c r="AU152" s="157" t="s">
        <v>11</v>
      </c>
      <c r="AY152" s="156" t="s">
        <v>160</v>
      </c>
      <c r="BK152" s="158">
        <f>SUM(BK153:BK157)</f>
        <v>0</v>
      </c>
    </row>
    <row r="153" spans="2:65" s="1" customFormat="1" ht="38.25" customHeight="1">
      <c r="B153" s="131"/>
      <c r="C153" s="160" t="s">
        <v>12</v>
      </c>
      <c r="D153" s="160" t="s">
        <v>161</v>
      </c>
      <c r="E153" s="161" t="s">
        <v>987</v>
      </c>
      <c r="F153" s="218" t="s">
        <v>988</v>
      </c>
      <c r="G153" s="218"/>
      <c r="H153" s="218"/>
      <c r="I153" s="218"/>
      <c r="J153" s="162" t="s">
        <v>164</v>
      </c>
      <c r="K153" s="163">
        <v>2.04</v>
      </c>
      <c r="L153" s="226">
        <v>0</v>
      </c>
      <c r="M153" s="226"/>
      <c r="N153" s="219">
        <f>ROUND(L153*K153,0)</f>
        <v>0</v>
      </c>
      <c r="O153" s="219"/>
      <c r="P153" s="219"/>
      <c r="Q153" s="219"/>
      <c r="R153" s="134"/>
      <c r="T153" s="164" t="s">
        <v>5</v>
      </c>
      <c r="U153" s="43" t="s">
        <v>43</v>
      </c>
      <c r="V153" s="35"/>
      <c r="W153" s="165">
        <f>V153*K153</f>
        <v>0</v>
      </c>
      <c r="X153" s="165">
        <v>0.28986000000000001</v>
      </c>
      <c r="Y153" s="165">
        <f>X153*K153</f>
        <v>0.59131440000000002</v>
      </c>
      <c r="Z153" s="165">
        <v>0</v>
      </c>
      <c r="AA153" s="166">
        <f>Z153*K153</f>
        <v>0</v>
      </c>
      <c r="AR153" s="18" t="s">
        <v>165</v>
      </c>
      <c r="AT153" s="18" t="s">
        <v>161</v>
      </c>
      <c r="AU153" s="18" t="s">
        <v>104</v>
      </c>
      <c r="AY153" s="18" t="s">
        <v>160</v>
      </c>
      <c r="BE153" s="105">
        <f>IF(U153="základní",N153,0)</f>
        <v>0</v>
      </c>
      <c r="BF153" s="105">
        <f>IF(U153="snížená",N153,0)</f>
        <v>0</v>
      </c>
      <c r="BG153" s="105">
        <f>IF(U153="zákl. přenesená",N153,0)</f>
        <v>0</v>
      </c>
      <c r="BH153" s="105">
        <f>IF(U153="sníž. přenesená",N153,0)</f>
        <v>0</v>
      </c>
      <c r="BI153" s="105">
        <f>IF(U153="nulová",N153,0)</f>
        <v>0</v>
      </c>
      <c r="BJ153" s="18" t="s">
        <v>11</v>
      </c>
      <c r="BK153" s="105">
        <f>ROUND(L153*K153,0)</f>
        <v>0</v>
      </c>
      <c r="BL153" s="18" t="s">
        <v>165</v>
      </c>
      <c r="BM153" s="18" t="s">
        <v>989</v>
      </c>
    </row>
    <row r="154" spans="2:65" s="1" customFormat="1" ht="25.5" customHeight="1">
      <c r="B154" s="131"/>
      <c r="C154" s="160" t="s">
        <v>224</v>
      </c>
      <c r="D154" s="160" t="s">
        <v>161</v>
      </c>
      <c r="E154" s="161" t="s">
        <v>990</v>
      </c>
      <c r="F154" s="218" t="s">
        <v>991</v>
      </c>
      <c r="G154" s="218"/>
      <c r="H154" s="218"/>
      <c r="I154" s="218"/>
      <c r="J154" s="162" t="s">
        <v>169</v>
      </c>
      <c r="K154" s="163">
        <v>2.1</v>
      </c>
      <c r="L154" s="226">
        <v>0</v>
      </c>
      <c r="M154" s="226"/>
      <c r="N154" s="219">
        <f>ROUND(L154*K154,0)</f>
        <v>0</v>
      </c>
      <c r="O154" s="219"/>
      <c r="P154" s="219"/>
      <c r="Q154" s="219"/>
      <c r="R154" s="134"/>
      <c r="T154" s="164" t="s">
        <v>5</v>
      </c>
      <c r="U154" s="43" t="s">
        <v>43</v>
      </c>
      <c r="V154" s="35"/>
      <c r="W154" s="165">
        <f>V154*K154</f>
        <v>0</v>
      </c>
      <c r="X154" s="165">
        <v>1.7863599999999999</v>
      </c>
      <c r="Y154" s="165">
        <f>X154*K154</f>
        <v>3.7513559999999999</v>
      </c>
      <c r="Z154" s="165">
        <v>0</v>
      </c>
      <c r="AA154" s="166">
        <f>Z154*K154</f>
        <v>0</v>
      </c>
      <c r="AR154" s="18" t="s">
        <v>165</v>
      </c>
      <c r="AT154" s="18" t="s">
        <v>161</v>
      </c>
      <c r="AU154" s="18" t="s">
        <v>104</v>
      </c>
      <c r="AY154" s="18" t="s">
        <v>160</v>
      </c>
      <c r="BE154" s="105">
        <f>IF(U154="základní",N154,0)</f>
        <v>0</v>
      </c>
      <c r="BF154" s="105">
        <f>IF(U154="snížená",N154,0)</f>
        <v>0</v>
      </c>
      <c r="BG154" s="105">
        <f>IF(U154="zákl. přenesená",N154,0)</f>
        <v>0</v>
      </c>
      <c r="BH154" s="105">
        <f>IF(U154="sníž. přenesená",N154,0)</f>
        <v>0</v>
      </c>
      <c r="BI154" s="105">
        <f>IF(U154="nulová",N154,0)</f>
        <v>0</v>
      </c>
      <c r="BJ154" s="18" t="s">
        <v>11</v>
      </c>
      <c r="BK154" s="105">
        <f>ROUND(L154*K154,0)</f>
        <v>0</v>
      </c>
      <c r="BL154" s="18" t="s">
        <v>165</v>
      </c>
      <c r="BM154" s="18" t="s">
        <v>992</v>
      </c>
    </row>
    <row r="155" spans="2:65" s="1" customFormat="1" ht="25.5" customHeight="1">
      <c r="B155" s="131"/>
      <c r="C155" s="160" t="s">
        <v>228</v>
      </c>
      <c r="D155" s="160" t="s">
        <v>161</v>
      </c>
      <c r="E155" s="161" t="s">
        <v>993</v>
      </c>
      <c r="F155" s="218" t="s">
        <v>994</v>
      </c>
      <c r="G155" s="218"/>
      <c r="H155" s="218"/>
      <c r="I155" s="218"/>
      <c r="J155" s="162" t="s">
        <v>169</v>
      </c>
      <c r="K155" s="163">
        <v>2.5999999999999999E-2</v>
      </c>
      <c r="L155" s="226">
        <v>0</v>
      </c>
      <c r="M155" s="226"/>
      <c r="N155" s="219">
        <f>ROUND(L155*K155,0)</f>
        <v>0</v>
      </c>
      <c r="O155" s="219"/>
      <c r="P155" s="219"/>
      <c r="Q155" s="219"/>
      <c r="R155" s="134"/>
      <c r="T155" s="164" t="s">
        <v>5</v>
      </c>
      <c r="U155" s="43" t="s">
        <v>43</v>
      </c>
      <c r="V155" s="35"/>
      <c r="W155" s="165">
        <f>V155*K155</f>
        <v>0</v>
      </c>
      <c r="X155" s="165">
        <v>1.94302</v>
      </c>
      <c r="Y155" s="165">
        <f>X155*K155</f>
        <v>5.0518519999999997E-2</v>
      </c>
      <c r="Z155" s="165">
        <v>0</v>
      </c>
      <c r="AA155" s="166">
        <f>Z155*K155</f>
        <v>0</v>
      </c>
      <c r="AR155" s="18" t="s">
        <v>165</v>
      </c>
      <c r="AT155" s="18" t="s">
        <v>161</v>
      </c>
      <c r="AU155" s="18" t="s">
        <v>104</v>
      </c>
      <c r="AY155" s="18" t="s">
        <v>160</v>
      </c>
      <c r="BE155" s="105">
        <f>IF(U155="základní",N155,0)</f>
        <v>0</v>
      </c>
      <c r="BF155" s="105">
        <f>IF(U155="snížená",N155,0)</f>
        <v>0</v>
      </c>
      <c r="BG155" s="105">
        <f>IF(U155="zákl. přenesená",N155,0)</f>
        <v>0</v>
      </c>
      <c r="BH155" s="105">
        <f>IF(U155="sníž. přenesená",N155,0)</f>
        <v>0</v>
      </c>
      <c r="BI155" s="105">
        <f>IF(U155="nulová",N155,0)</f>
        <v>0</v>
      </c>
      <c r="BJ155" s="18" t="s">
        <v>11</v>
      </c>
      <c r="BK155" s="105">
        <f>ROUND(L155*K155,0)</f>
        <v>0</v>
      </c>
      <c r="BL155" s="18" t="s">
        <v>165</v>
      </c>
      <c r="BM155" s="18" t="s">
        <v>995</v>
      </c>
    </row>
    <row r="156" spans="2:65" s="1" customFormat="1" ht="25.5" customHeight="1">
      <c r="B156" s="131"/>
      <c r="C156" s="160" t="s">
        <v>232</v>
      </c>
      <c r="D156" s="160" t="s">
        <v>161</v>
      </c>
      <c r="E156" s="161" t="s">
        <v>996</v>
      </c>
      <c r="F156" s="218" t="s">
        <v>997</v>
      </c>
      <c r="G156" s="218"/>
      <c r="H156" s="218"/>
      <c r="I156" s="218"/>
      <c r="J156" s="162" t="s">
        <v>189</v>
      </c>
      <c r="K156" s="163">
        <v>2.1000000000000001E-2</v>
      </c>
      <c r="L156" s="226">
        <v>0</v>
      </c>
      <c r="M156" s="226"/>
      <c r="N156" s="219">
        <f>ROUND(L156*K156,0)</f>
        <v>0</v>
      </c>
      <c r="O156" s="219"/>
      <c r="P156" s="219"/>
      <c r="Q156" s="219"/>
      <c r="R156" s="134"/>
      <c r="T156" s="164" t="s">
        <v>5</v>
      </c>
      <c r="U156" s="43" t="s">
        <v>43</v>
      </c>
      <c r="V156" s="35"/>
      <c r="W156" s="165">
        <f>V156*K156</f>
        <v>0</v>
      </c>
      <c r="X156" s="165">
        <v>1.0900000000000001</v>
      </c>
      <c r="Y156" s="165">
        <f>X156*K156</f>
        <v>2.2890000000000004E-2</v>
      </c>
      <c r="Z156" s="165">
        <v>0</v>
      </c>
      <c r="AA156" s="166">
        <f>Z156*K156</f>
        <v>0</v>
      </c>
      <c r="AR156" s="18" t="s">
        <v>165</v>
      </c>
      <c r="AT156" s="18" t="s">
        <v>161</v>
      </c>
      <c r="AU156" s="18" t="s">
        <v>104</v>
      </c>
      <c r="AY156" s="18" t="s">
        <v>160</v>
      </c>
      <c r="BE156" s="105">
        <f>IF(U156="základní",N156,0)</f>
        <v>0</v>
      </c>
      <c r="BF156" s="105">
        <f>IF(U156="snížená",N156,0)</f>
        <v>0</v>
      </c>
      <c r="BG156" s="105">
        <f>IF(U156="zákl. přenesená",N156,0)</f>
        <v>0</v>
      </c>
      <c r="BH156" s="105">
        <f>IF(U156="sníž. přenesená",N156,0)</f>
        <v>0</v>
      </c>
      <c r="BI156" s="105">
        <f>IF(U156="nulová",N156,0)</f>
        <v>0</v>
      </c>
      <c r="BJ156" s="18" t="s">
        <v>11</v>
      </c>
      <c r="BK156" s="105">
        <f>ROUND(L156*K156,0)</f>
        <v>0</v>
      </c>
      <c r="BL156" s="18" t="s">
        <v>165</v>
      </c>
      <c r="BM156" s="18" t="s">
        <v>998</v>
      </c>
    </row>
    <row r="157" spans="2:65" s="1" customFormat="1" ht="25.5" customHeight="1">
      <c r="B157" s="131"/>
      <c r="C157" s="160" t="s">
        <v>236</v>
      </c>
      <c r="D157" s="160" t="s">
        <v>161</v>
      </c>
      <c r="E157" s="161" t="s">
        <v>999</v>
      </c>
      <c r="F157" s="218" t="s">
        <v>1000</v>
      </c>
      <c r="G157" s="218"/>
      <c r="H157" s="218"/>
      <c r="I157" s="218"/>
      <c r="J157" s="162" t="s">
        <v>164</v>
      </c>
      <c r="K157" s="163">
        <v>0.24</v>
      </c>
      <c r="L157" s="226">
        <v>0</v>
      </c>
      <c r="M157" s="226"/>
      <c r="N157" s="219">
        <f>ROUND(L157*K157,0)</f>
        <v>0</v>
      </c>
      <c r="O157" s="219"/>
      <c r="P157" s="219"/>
      <c r="Q157" s="219"/>
      <c r="R157" s="134"/>
      <c r="T157" s="164" t="s">
        <v>5</v>
      </c>
      <c r="U157" s="43" t="s">
        <v>43</v>
      </c>
      <c r="V157" s="35"/>
      <c r="W157" s="165">
        <f>V157*K157</f>
        <v>0</v>
      </c>
      <c r="X157" s="165">
        <v>0.17818000000000001</v>
      </c>
      <c r="Y157" s="165">
        <f>X157*K157</f>
        <v>4.2763200000000001E-2</v>
      </c>
      <c r="Z157" s="165">
        <v>0</v>
      </c>
      <c r="AA157" s="166">
        <f>Z157*K157</f>
        <v>0</v>
      </c>
      <c r="AR157" s="18" t="s">
        <v>165</v>
      </c>
      <c r="AT157" s="18" t="s">
        <v>161</v>
      </c>
      <c r="AU157" s="18" t="s">
        <v>104</v>
      </c>
      <c r="AY157" s="18" t="s">
        <v>160</v>
      </c>
      <c r="BE157" s="105">
        <f>IF(U157="základní",N157,0)</f>
        <v>0</v>
      </c>
      <c r="BF157" s="105">
        <f>IF(U157="snížená",N157,0)</f>
        <v>0</v>
      </c>
      <c r="BG157" s="105">
        <f>IF(U157="zákl. přenesená",N157,0)</f>
        <v>0</v>
      </c>
      <c r="BH157" s="105">
        <f>IF(U157="sníž. přenesená",N157,0)</f>
        <v>0</v>
      </c>
      <c r="BI157" s="105">
        <f>IF(U157="nulová",N157,0)</f>
        <v>0</v>
      </c>
      <c r="BJ157" s="18" t="s">
        <v>11</v>
      </c>
      <c r="BK157" s="105">
        <f>ROUND(L157*K157,0)</f>
        <v>0</v>
      </c>
      <c r="BL157" s="18" t="s">
        <v>165</v>
      </c>
      <c r="BM157" s="18" t="s">
        <v>1001</v>
      </c>
    </row>
    <row r="158" spans="2:65" s="9" customFormat="1" ht="29.85" customHeight="1">
      <c r="B158" s="149"/>
      <c r="C158" s="150"/>
      <c r="D158" s="159" t="s">
        <v>118</v>
      </c>
      <c r="E158" s="159"/>
      <c r="F158" s="159"/>
      <c r="G158" s="159"/>
      <c r="H158" s="159"/>
      <c r="I158" s="159"/>
      <c r="J158" s="159"/>
      <c r="K158" s="159"/>
      <c r="L158" s="159"/>
      <c r="M158" s="159"/>
      <c r="N158" s="220">
        <f>BK158</f>
        <v>0</v>
      </c>
      <c r="O158" s="221"/>
      <c r="P158" s="221"/>
      <c r="Q158" s="221"/>
      <c r="R158" s="152"/>
      <c r="T158" s="153"/>
      <c r="U158" s="150"/>
      <c r="V158" s="150"/>
      <c r="W158" s="154">
        <f>W159</f>
        <v>0</v>
      </c>
      <c r="X158" s="150"/>
      <c r="Y158" s="154">
        <f>Y159</f>
        <v>0</v>
      </c>
      <c r="Z158" s="150"/>
      <c r="AA158" s="155">
        <f>AA159</f>
        <v>0</v>
      </c>
      <c r="AR158" s="156" t="s">
        <v>11</v>
      </c>
      <c r="AT158" s="157" t="s">
        <v>77</v>
      </c>
      <c r="AU158" s="157" t="s">
        <v>11</v>
      </c>
      <c r="AY158" s="156" t="s">
        <v>160</v>
      </c>
      <c r="BK158" s="158">
        <f>BK159</f>
        <v>0</v>
      </c>
    </row>
    <row r="159" spans="2:65" s="1" customFormat="1" ht="25.5" customHeight="1">
      <c r="B159" s="131"/>
      <c r="C159" s="160" t="s">
        <v>240</v>
      </c>
      <c r="D159" s="160" t="s">
        <v>161</v>
      </c>
      <c r="E159" s="161" t="s">
        <v>252</v>
      </c>
      <c r="F159" s="218" t="s">
        <v>253</v>
      </c>
      <c r="G159" s="218"/>
      <c r="H159" s="218"/>
      <c r="I159" s="218"/>
      <c r="J159" s="162" t="s">
        <v>164</v>
      </c>
      <c r="K159" s="163">
        <v>47.5</v>
      </c>
      <c r="L159" s="226">
        <v>0</v>
      </c>
      <c r="M159" s="226"/>
      <c r="N159" s="219">
        <f>ROUND(L159*K159,0)</f>
        <v>0</v>
      </c>
      <c r="O159" s="219"/>
      <c r="P159" s="219"/>
      <c r="Q159" s="219"/>
      <c r="R159" s="134"/>
      <c r="T159" s="164" t="s">
        <v>5</v>
      </c>
      <c r="U159" s="43" t="s">
        <v>43</v>
      </c>
      <c r="V159" s="35"/>
      <c r="W159" s="165">
        <f>V159*K159</f>
        <v>0</v>
      </c>
      <c r="X159" s="165">
        <v>0</v>
      </c>
      <c r="Y159" s="165">
        <f>X159*K159</f>
        <v>0</v>
      </c>
      <c r="Z159" s="165">
        <v>0</v>
      </c>
      <c r="AA159" s="166">
        <f>Z159*K159</f>
        <v>0</v>
      </c>
      <c r="AR159" s="18" t="s">
        <v>165</v>
      </c>
      <c r="AT159" s="18" t="s">
        <v>161</v>
      </c>
      <c r="AU159" s="18" t="s">
        <v>104</v>
      </c>
      <c r="AY159" s="18" t="s">
        <v>160</v>
      </c>
      <c r="BE159" s="105">
        <f>IF(U159="základní",N159,0)</f>
        <v>0</v>
      </c>
      <c r="BF159" s="105">
        <f>IF(U159="snížená",N159,0)</f>
        <v>0</v>
      </c>
      <c r="BG159" s="105">
        <f>IF(U159="zákl. přenesená",N159,0)</f>
        <v>0</v>
      </c>
      <c r="BH159" s="105">
        <f>IF(U159="sníž. přenesená",N159,0)</f>
        <v>0</v>
      </c>
      <c r="BI159" s="105">
        <f>IF(U159="nulová",N159,0)</f>
        <v>0</v>
      </c>
      <c r="BJ159" s="18" t="s">
        <v>11</v>
      </c>
      <c r="BK159" s="105">
        <f>ROUND(L159*K159,0)</f>
        <v>0</v>
      </c>
      <c r="BL159" s="18" t="s">
        <v>165</v>
      </c>
      <c r="BM159" s="18" t="s">
        <v>1002</v>
      </c>
    </row>
    <row r="160" spans="2:65" s="9" customFormat="1" ht="29.85" customHeight="1">
      <c r="B160" s="149"/>
      <c r="C160" s="150"/>
      <c r="D160" s="159" t="s">
        <v>119</v>
      </c>
      <c r="E160" s="159"/>
      <c r="F160" s="159"/>
      <c r="G160" s="159"/>
      <c r="H160" s="159"/>
      <c r="I160" s="159"/>
      <c r="J160" s="159"/>
      <c r="K160" s="159"/>
      <c r="L160" s="159"/>
      <c r="M160" s="159"/>
      <c r="N160" s="220">
        <f>BK160</f>
        <v>0</v>
      </c>
      <c r="O160" s="221"/>
      <c r="P160" s="221"/>
      <c r="Q160" s="221"/>
      <c r="R160" s="152"/>
      <c r="T160" s="153"/>
      <c r="U160" s="150"/>
      <c r="V160" s="150"/>
      <c r="W160" s="154">
        <f>SUM(W161:W192)</f>
        <v>0</v>
      </c>
      <c r="X160" s="150"/>
      <c r="Y160" s="154">
        <f>SUM(Y161:Y192)</f>
        <v>47.050666480000004</v>
      </c>
      <c r="Z160" s="150"/>
      <c r="AA160" s="155">
        <f>SUM(AA161:AA192)</f>
        <v>0</v>
      </c>
      <c r="AR160" s="156" t="s">
        <v>11</v>
      </c>
      <c r="AT160" s="157" t="s">
        <v>77</v>
      </c>
      <c r="AU160" s="157" t="s">
        <v>11</v>
      </c>
      <c r="AY160" s="156" t="s">
        <v>160</v>
      </c>
      <c r="BK160" s="158">
        <f>SUM(BK161:BK192)</f>
        <v>0</v>
      </c>
    </row>
    <row r="161" spans="2:65" s="1" customFormat="1" ht="25.5" customHeight="1">
      <c r="B161" s="131"/>
      <c r="C161" s="160" t="s">
        <v>10</v>
      </c>
      <c r="D161" s="160" t="s">
        <v>161</v>
      </c>
      <c r="E161" s="161" t="s">
        <v>1003</v>
      </c>
      <c r="F161" s="218" t="s">
        <v>1004</v>
      </c>
      <c r="G161" s="218"/>
      <c r="H161" s="218"/>
      <c r="I161" s="218"/>
      <c r="J161" s="162" t="s">
        <v>207</v>
      </c>
      <c r="K161" s="163">
        <v>4</v>
      </c>
      <c r="L161" s="226">
        <v>0</v>
      </c>
      <c r="M161" s="226"/>
      <c r="N161" s="219">
        <f t="shared" ref="N161:N192" si="15">ROUND(L161*K161,0)</f>
        <v>0</v>
      </c>
      <c r="O161" s="219"/>
      <c r="P161" s="219"/>
      <c r="Q161" s="219"/>
      <c r="R161" s="134"/>
      <c r="T161" s="164" t="s">
        <v>5</v>
      </c>
      <c r="U161" s="43" t="s">
        <v>43</v>
      </c>
      <c r="V161" s="35"/>
      <c r="W161" s="165">
        <f t="shared" ref="W161:W192" si="16">V161*K161</f>
        <v>0</v>
      </c>
      <c r="X161" s="165">
        <v>4.0599999999999997E-2</v>
      </c>
      <c r="Y161" s="165">
        <f t="shared" ref="Y161:Y192" si="17">X161*K161</f>
        <v>0.16239999999999999</v>
      </c>
      <c r="Z161" s="165">
        <v>0</v>
      </c>
      <c r="AA161" s="166">
        <f t="shared" ref="AA161:AA192" si="18">Z161*K161</f>
        <v>0</v>
      </c>
      <c r="AR161" s="18" t="s">
        <v>165</v>
      </c>
      <c r="AT161" s="18" t="s">
        <v>161</v>
      </c>
      <c r="AU161" s="18" t="s">
        <v>104</v>
      </c>
      <c r="AY161" s="18" t="s">
        <v>160</v>
      </c>
      <c r="BE161" s="105">
        <f t="shared" ref="BE161:BE192" si="19">IF(U161="základní",N161,0)</f>
        <v>0</v>
      </c>
      <c r="BF161" s="105">
        <f t="shared" ref="BF161:BF192" si="20">IF(U161="snížená",N161,0)</f>
        <v>0</v>
      </c>
      <c r="BG161" s="105">
        <f t="shared" ref="BG161:BG192" si="21">IF(U161="zákl. přenesená",N161,0)</f>
        <v>0</v>
      </c>
      <c r="BH161" s="105">
        <f t="shared" ref="BH161:BH192" si="22">IF(U161="sníž. přenesená",N161,0)</f>
        <v>0</v>
      </c>
      <c r="BI161" s="105">
        <f t="shared" ref="BI161:BI192" si="23">IF(U161="nulová",N161,0)</f>
        <v>0</v>
      </c>
      <c r="BJ161" s="18" t="s">
        <v>11</v>
      </c>
      <c r="BK161" s="105">
        <f t="shared" ref="BK161:BK192" si="24">ROUND(L161*K161,0)</f>
        <v>0</v>
      </c>
      <c r="BL161" s="18" t="s">
        <v>165</v>
      </c>
      <c r="BM161" s="18" t="s">
        <v>1005</v>
      </c>
    </row>
    <row r="162" spans="2:65" s="1" customFormat="1" ht="25.5" customHeight="1">
      <c r="B162" s="131"/>
      <c r="C162" s="160" t="s">
        <v>247</v>
      </c>
      <c r="D162" s="160" t="s">
        <v>161</v>
      </c>
      <c r="E162" s="161" t="s">
        <v>272</v>
      </c>
      <c r="F162" s="218" t="s">
        <v>273</v>
      </c>
      <c r="G162" s="218"/>
      <c r="H162" s="218"/>
      <c r="I162" s="218"/>
      <c r="J162" s="162" t="s">
        <v>202</v>
      </c>
      <c r="K162" s="163">
        <v>50.2</v>
      </c>
      <c r="L162" s="226">
        <v>0</v>
      </c>
      <c r="M162" s="226"/>
      <c r="N162" s="219">
        <f t="shared" si="15"/>
        <v>0</v>
      </c>
      <c r="O162" s="219"/>
      <c r="P162" s="219"/>
      <c r="Q162" s="219"/>
      <c r="R162" s="134"/>
      <c r="T162" s="164" t="s">
        <v>5</v>
      </c>
      <c r="U162" s="43" t="s">
        <v>43</v>
      </c>
      <c r="V162" s="35"/>
      <c r="W162" s="165">
        <f t="shared" si="16"/>
        <v>0</v>
      </c>
      <c r="X162" s="165">
        <v>1.5E-3</v>
      </c>
      <c r="Y162" s="165">
        <f t="shared" si="17"/>
        <v>7.5300000000000006E-2</v>
      </c>
      <c r="Z162" s="165">
        <v>0</v>
      </c>
      <c r="AA162" s="166">
        <f t="shared" si="18"/>
        <v>0</v>
      </c>
      <c r="AR162" s="18" t="s">
        <v>165</v>
      </c>
      <c r="AT162" s="18" t="s">
        <v>161</v>
      </c>
      <c r="AU162" s="18" t="s">
        <v>104</v>
      </c>
      <c r="AY162" s="18" t="s">
        <v>160</v>
      </c>
      <c r="BE162" s="105">
        <f t="shared" si="19"/>
        <v>0</v>
      </c>
      <c r="BF162" s="105">
        <f t="shared" si="20"/>
        <v>0</v>
      </c>
      <c r="BG162" s="105">
        <f t="shared" si="21"/>
        <v>0</v>
      </c>
      <c r="BH162" s="105">
        <f t="shared" si="22"/>
        <v>0</v>
      </c>
      <c r="BI162" s="105">
        <f t="shared" si="23"/>
        <v>0</v>
      </c>
      <c r="BJ162" s="18" t="s">
        <v>11</v>
      </c>
      <c r="BK162" s="105">
        <f t="shared" si="24"/>
        <v>0</v>
      </c>
      <c r="BL162" s="18" t="s">
        <v>165</v>
      </c>
      <c r="BM162" s="18" t="s">
        <v>1006</v>
      </c>
    </row>
    <row r="163" spans="2:65" s="1" customFormat="1" ht="38.25" customHeight="1">
      <c r="B163" s="131"/>
      <c r="C163" s="160" t="s">
        <v>251</v>
      </c>
      <c r="D163" s="160" t="s">
        <v>161</v>
      </c>
      <c r="E163" s="161" t="s">
        <v>1007</v>
      </c>
      <c r="F163" s="218" t="s">
        <v>1008</v>
      </c>
      <c r="G163" s="218"/>
      <c r="H163" s="218"/>
      <c r="I163" s="218"/>
      <c r="J163" s="162" t="s">
        <v>164</v>
      </c>
      <c r="K163" s="163">
        <v>1</v>
      </c>
      <c r="L163" s="226">
        <v>0</v>
      </c>
      <c r="M163" s="226"/>
      <c r="N163" s="219">
        <f t="shared" si="15"/>
        <v>0</v>
      </c>
      <c r="O163" s="219"/>
      <c r="P163" s="219"/>
      <c r="Q163" s="219"/>
      <c r="R163" s="134"/>
      <c r="T163" s="164" t="s">
        <v>5</v>
      </c>
      <c r="U163" s="43" t="s">
        <v>43</v>
      </c>
      <c r="V163" s="35"/>
      <c r="W163" s="165">
        <f t="shared" si="16"/>
        <v>0</v>
      </c>
      <c r="X163" s="165">
        <v>8.2799999999999992E-3</v>
      </c>
      <c r="Y163" s="165">
        <f t="shared" si="17"/>
        <v>8.2799999999999992E-3</v>
      </c>
      <c r="Z163" s="165">
        <v>0</v>
      </c>
      <c r="AA163" s="166">
        <f t="shared" si="18"/>
        <v>0</v>
      </c>
      <c r="AR163" s="18" t="s">
        <v>165</v>
      </c>
      <c r="AT163" s="18" t="s">
        <v>161</v>
      </c>
      <c r="AU163" s="18" t="s">
        <v>104</v>
      </c>
      <c r="AY163" s="18" t="s">
        <v>160</v>
      </c>
      <c r="BE163" s="105">
        <f t="shared" si="19"/>
        <v>0</v>
      </c>
      <c r="BF163" s="105">
        <f t="shared" si="20"/>
        <v>0</v>
      </c>
      <c r="BG163" s="105">
        <f t="shared" si="21"/>
        <v>0</v>
      </c>
      <c r="BH163" s="105">
        <f t="shared" si="22"/>
        <v>0</v>
      </c>
      <c r="BI163" s="105">
        <f t="shared" si="23"/>
        <v>0</v>
      </c>
      <c r="BJ163" s="18" t="s">
        <v>11</v>
      </c>
      <c r="BK163" s="105">
        <f t="shared" si="24"/>
        <v>0</v>
      </c>
      <c r="BL163" s="18" t="s">
        <v>165</v>
      </c>
      <c r="BM163" s="18" t="s">
        <v>1009</v>
      </c>
    </row>
    <row r="164" spans="2:65" s="1" customFormat="1" ht="16.5" customHeight="1">
      <c r="B164" s="131"/>
      <c r="C164" s="167" t="s">
        <v>255</v>
      </c>
      <c r="D164" s="167" t="s">
        <v>304</v>
      </c>
      <c r="E164" s="168" t="s">
        <v>1010</v>
      </c>
      <c r="F164" s="229" t="s">
        <v>1011</v>
      </c>
      <c r="G164" s="229"/>
      <c r="H164" s="229"/>
      <c r="I164" s="229"/>
      <c r="J164" s="169" t="s">
        <v>164</v>
      </c>
      <c r="K164" s="170">
        <v>1.02</v>
      </c>
      <c r="L164" s="227">
        <v>0</v>
      </c>
      <c r="M164" s="227"/>
      <c r="N164" s="228">
        <f t="shared" si="15"/>
        <v>0</v>
      </c>
      <c r="O164" s="219"/>
      <c r="P164" s="219"/>
      <c r="Q164" s="219"/>
      <c r="R164" s="134"/>
      <c r="T164" s="164" t="s">
        <v>5</v>
      </c>
      <c r="U164" s="43" t="s">
        <v>43</v>
      </c>
      <c r="V164" s="35"/>
      <c r="W164" s="165">
        <f t="shared" si="16"/>
        <v>0</v>
      </c>
      <c r="X164" s="165">
        <v>8.4999999999999995E-4</v>
      </c>
      <c r="Y164" s="165">
        <f t="shared" si="17"/>
        <v>8.6699999999999993E-4</v>
      </c>
      <c r="Z164" s="165">
        <v>0</v>
      </c>
      <c r="AA164" s="166">
        <f t="shared" si="18"/>
        <v>0</v>
      </c>
      <c r="AR164" s="18" t="s">
        <v>191</v>
      </c>
      <c r="AT164" s="18" t="s">
        <v>304</v>
      </c>
      <c r="AU164" s="18" t="s">
        <v>104</v>
      </c>
      <c r="AY164" s="18" t="s">
        <v>160</v>
      </c>
      <c r="BE164" s="105">
        <f t="shared" si="19"/>
        <v>0</v>
      </c>
      <c r="BF164" s="105">
        <f t="shared" si="20"/>
        <v>0</v>
      </c>
      <c r="BG164" s="105">
        <f t="shared" si="21"/>
        <v>0</v>
      </c>
      <c r="BH164" s="105">
        <f t="shared" si="22"/>
        <v>0</v>
      </c>
      <c r="BI164" s="105">
        <f t="shared" si="23"/>
        <v>0</v>
      </c>
      <c r="BJ164" s="18" t="s">
        <v>11</v>
      </c>
      <c r="BK164" s="105">
        <f t="shared" si="24"/>
        <v>0</v>
      </c>
      <c r="BL164" s="18" t="s">
        <v>165</v>
      </c>
      <c r="BM164" s="18" t="s">
        <v>1012</v>
      </c>
    </row>
    <row r="165" spans="2:65" s="1" customFormat="1" ht="38.25" customHeight="1">
      <c r="B165" s="131"/>
      <c r="C165" s="160" t="s">
        <v>259</v>
      </c>
      <c r="D165" s="160" t="s">
        <v>161</v>
      </c>
      <c r="E165" s="161" t="s">
        <v>1013</v>
      </c>
      <c r="F165" s="218" t="s">
        <v>1014</v>
      </c>
      <c r="G165" s="218"/>
      <c r="H165" s="218"/>
      <c r="I165" s="218"/>
      <c r="J165" s="162" t="s">
        <v>164</v>
      </c>
      <c r="K165" s="163">
        <v>1.4950000000000001</v>
      </c>
      <c r="L165" s="226">
        <v>0</v>
      </c>
      <c r="M165" s="226"/>
      <c r="N165" s="219">
        <f t="shared" si="15"/>
        <v>0</v>
      </c>
      <c r="O165" s="219"/>
      <c r="P165" s="219"/>
      <c r="Q165" s="219"/>
      <c r="R165" s="134"/>
      <c r="T165" s="164" t="s">
        <v>5</v>
      </c>
      <c r="U165" s="43" t="s">
        <v>43</v>
      </c>
      <c r="V165" s="35"/>
      <c r="W165" s="165">
        <f t="shared" si="16"/>
        <v>0</v>
      </c>
      <c r="X165" s="165">
        <v>3.48E-3</v>
      </c>
      <c r="Y165" s="165">
        <f t="shared" si="17"/>
        <v>5.2026000000000008E-3</v>
      </c>
      <c r="Z165" s="165">
        <v>0</v>
      </c>
      <c r="AA165" s="166">
        <f t="shared" si="18"/>
        <v>0</v>
      </c>
      <c r="AR165" s="18" t="s">
        <v>165</v>
      </c>
      <c r="AT165" s="18" t="s">
        <v>161</v>
      </c>
      <c r="AU165" s="18" t="s">
        <v>104</v>
      </c>
      <c r="AY165" s="18" t="s">
        <v>160</v>
      </c>
      <c r="BE165" s="105">
        <f t="shared" si="19"/>
        <v>0</v>
      </c>
      <c r="BF165" s="105">
        <f t="shared" si="20"/>
        <v>0</v>
      </c>
      <c r="BG165" s="105">
        <f t="shared" si="21"/>
        <v>0</v>
      </c>
      <c r="BH165" s="105">
        <f t="shared" si="22"/>
        <v>0</v>
      </c>
      <c r="BI165" s="105">
        <f t="shared" si="23"/>
        <v>0</v>
      </c>
      <c r="BJ165" s="18" t="s">
        <v>11</v>
      </c>
      <c r="BK165" s="105">
        <f t="shared" si="24"/>
        <v>0</v>
      </c>
      <c r="BL165" s="18" t="s">
        <v>165</v>
      </c>
      <c r="BM165" s="18" t="s">
        <v>1015</v>
      </c>
    </row>
    <row r="166" spans="2:65" s="1" customFormat="1" ht="25.5" customHeight="1">
      <c r="B166" s="131"/>
      <c r="C166" s="160" t="s">
        <v>263</v>
      </c>
      <c r="D166" s="160" t="s">
        <v>161</v>
      </c>
      <c r="E166" s="161" t="s">
        <v>1016</v>
      </c>
      <c r="F166" s="218" t="s">
        <v>1017</v>
      </c>
      <c r="G166" s="218"/>
      <c r="H166" s="218"/>
      <c r="I166" s="218"/>
      <c r="J166" s="162" t="s">
        <v>164</v>
      </c>
      <c r="K166" s="163">
        <v>116.29</v>
      </c>
      <c r="L166" s="226">
        <v>0</v>
      </c>
      <c r="M166" s="226"/>
      <c r="N166" s="219">
        <f t="shared" si="15"/>
        <v>0</v>
      </c>
      <c r="O166" s="219"/>
      <c r="P166" s="219"/>
      <c r="Q166" s="219"/>
      <c r="R166" s="134"/>
      <c r="T166" s="164" t="s">
        <v>5</v>
      </c>
      <c r="U166" s="43" t="s">
        <v>43</v>
      </c>
      <c r="V166" s="35"/>
      <c r="W166" s="165">
        <f t="shared" si="16"/>
        <v>0</v>
      </c>
      <c r="X166" s="165">
        <v>8.3199999999999993E-3</v>
      </c>
      <c r="Y166" s="165">
        <f t="shared" si="17"/>
        <v>0.96753279999999997</v>
      </c>
      <c r="Z166" s="165">
        <v>0</v>
      </c>
      <c r="AA166" s="166">
        <f t="shared" si="18"/>
        <v>0</v>
      </c>
      <c r="AR166" s="18" t="s">
        <v>165</v>
      </c>
      <c r="AT166" s="18" t="s">
        <v>161</v>
      </c>
      <c r="AU166" s="18" t="s">
        <v>104</v>
      </c>
      <c r="AY166" s="18" t="s">
        <v>160</v>
      </c>
      <c r="BE166" s="105">
        <f t="shared" si="19"/>
        <v>0</v>
      </c>
      <c r="BF166" s="105">
        <f t="shared" si="20"/>
        <v>0</v>
      </c>
      <c r="BG166" s="105">
        <f t="shared" si="21"/>
        <v>0</v>
      </c>
      <c r="BH166" s="105">
        <f t="shared" si="22"/>
        <v>0</v>
      </c>
      <c r="BI166" s="105">
        <f t="shared" si="23"/>
        <v>0</v>
      </c>
      <c r="BJ166" s="18" t="s">
        <v>11</v>
      </c>
      <c r="BK166" s="105">
        <f t="shared" si="24"/>
        <v>0</v>
      </c>
      <c r="BL166" s="18" t="s">
        <v>165</v>
      </c>
      <c r="BM166" s="18" t="s">
        <v>1018</v>
      </c>
    </row>
    <row r="167" spans="2:65" s="1" customFormat="1" ht="38.25" customHeight="1">
      <c r="B167" s="131"/>
      <c r="C167" s="167" t="s">
        <v>267</v>
      </c>
      <c r="D167" s="167" t="s">
        <v>304</v>
      </c>
      <c r="E167" s="168" t="s">
        <v>1019</v>
      </c>
      <c r="F167" s="229" t="s">
        <v>1020</v>
      </c>
      <c r="G167" s="229"/>
      <c r="H167" s="229"/>
      <c r="I167" s="229"/>
      <c r="J167" s="169" t="s">
        <v>164</v>
      </c>
      <c r="K167" s="170">
        <v>118.616</v>
      </c>
      <c r="L167" s="227">
        <v>0</v>
      </c>
      <c r="M167" s="227"/>
      <c r="N167" s="228">
        <f t="shared" si="15"/>
        <v>0</v>
      </c>
      <c r="O167" s="219"/>
      <c r="P167" s="219"/>
      <c r="Q167" s="219"/>
      <c r="R167" s="134"/>
      <c r="T167" s="164" t="s">
        <v>5</v>
      </c>
      <c r="U167" s="43" t="s">
        <v>43</v>
      </c>
      <c r="V167" s="35"/>
      <c r="W167" s="165">
        <f t="shared" si="16"/>
        <v>0</v>
      </c>
      <c r="X167" s="165">
        <v>3.0000000000000001E-3</v>
      </c>
      <c r="Y167" s="165">
        <f t="shared" si="17"/>
        <v>0.355848</v>
      </c>
      <c r="Z167" s="165">
        <v>0</v>
      </c>
      <c r="AA167" s="166">
        <f t="shared" si="18"/>
        <v>0</v>
      </c>
      <c r="AR167" s="18" t="s">
        <v>191</v>
      </c>
      <c r="AT167" s="18" t="s">
        <v>304</v>
      </c>
      <c r="AU167" s="18" t="s">
        <v>104</v>
      </c>
      <c r="AY167" s="18" t="s">
        <v>160</v>
      </c>
      <c r="BE167" s="105">
        <f t="shared" si="19"/>
        <v>0</v>
      </c>
      <c r="BF167" s="105">
        <f t="shared" si="20"/>
        <v>0</v>
      </c>
      <c r="BG167" s="105">
        <f t="shared" si="21"/>
        <v>0</v>
      </c>
      <c r="BH167" s="105">
        <f t="shared" si="22"/>
        <v>0</v>
      </c>
      <c r="BI167" s="105">
        <f t="shared" si="23"/>
        <v>0</v>
      </c>
      <c r="BJ167" s="18" t="s">
        <v>11</v>
      </c>
      <c r="BK167" s="105">
        <f t="shared" si="24"/>
        <v>0</v>
      </c>
      <c r="BL167" s="18" t="s">
        <v>165</v>
      </c>
      <c r="BM167" s="18" t="s">
        <v>1021</v>
      </c>
    </row>
    <row r="168" spans="2:65" s="1" customFormat="1" ht="25.5" customHeight="1">
      <c r="B168" s="131"/>
      <c r="C168" s="160" t="s">
        <v>271</v>
      </c>
      <c r="D168" s="160" t="s">
        <v>161</v>
      </c>
      <c r="E168" s="161" t="s">
        <v>1022</v>
      </c>
      <c r="F168" s="218" t="s">
        <v>1023</v>
      </c>
      <c r="G168" s="218"/>
      <c r="H168" s="218"/>
      <c r="I168" s="218"/>
      <c r="J168" s="162" t="s">
        <v>164</v>
      </c>
      <c r="K168" s="163">
        <v>1017.71</v>
      </c>
      <c r="L168" s="226">
        <v>0</v>
      </c>
      <c r="M168" s="226"/>
      <c r="N168" s="219">
        <f t="shared" si="15"/>
        <v>0</v>
      </c>
      <c r="O168" s="219"/>
      <c r="P168" s="219"/>
      <c r="Q168" s="219"/>
      <c r="R168" s="134"/>
      <c r="T168" s="164" t="s">
        <v>5</v>
      </c>
      <c r="U168" s="43" t="s">
        <v>43</v>
      </c>
      <c r="V168" s="35"/>
      <c r="W168" s="165">
        <f t="shared" si="16"/>
        <v>0</v>
      </c>
      <c r="X168" s="165">
        <v>8.5000000000000006E-3</v>
      </c>
      <c r="Y168" s="165">
        <f t="shared" si="17"/>
        <v>8.6505350000000014</v>
      </c>
      <c r="Z168" s="165">
        <v>0</v>
      </c>
      <c r="AA168" s="166">
        <f t="shared" si="18"/>
        <v>0</v>
      </c>
      <c r="AR168" s="18" t="s">
        <v>165</v>
      </c>
      <c r="AT168" s="18" t="s">
        <v>161</v>
      </c>
      <c r="AU168" s="18" t="s">
        <v>104</v>
      </c>
      <c r="AY168" s="18" t="s">
        <v>160</v>
      </c>
      <c r="BE168" s="105">
        <f t="shared" si="19"/>
        <v>0</v>
      </c>
      <c r="BF168" s="105">
        <f t="shared" si="20"/>
        <v>0</v>
      </c>
      <c r="BG168" s="105">
        <f t="shared" si="21"/>
        <v>0</v>
      </c>
      <c r="BH168" s="105">
        <f t="shared" si="22"/>
        <v>0</v>
      </c>
      <c r="BI168" s="105">
        <f t="shared" si="23"/>
        <v>0</v>
      </c>
      <c r="BJ168" s="18" t="s">
        <v>11</v>
      </c>
      <c r="BK168" s="105">
        <f t="shared" si="24"/>
        <v>0</v>
      </c>
      <c r="BL168" s="18" t="s">
        <v>165</v>
      </c>
      <c r="BM168" s="18" t="s">
        <v>1024</v>
      </c>
    </row>
    <row r="169" spans="2:65" s="1" customFormat="1" ht="16.5" customHeight="1">
      <c r="B169" s="131"/>
      <c r="C169" s="167" t="s">
        <v>275</v>
      </c>
      <c r="D169" s="167" t="s">
        <v>304</v>
      </c>
      <c r="E169" s="168" t="s">
        <v>1025</v>
      </c>
      <c r="F169" s="229" t="s">
        <v>1026</v>
      </c>
      <c r="G169" s="229"/>
      <c r="H169" s="229"/>
      <c r="I169" s="229"/>
      <c r="J169" s="169" t="s">
        <v>164</v>
      </c>
      <c r="K169" s="170">
        <v>1038.0640000000001</v>
      </c>
      <c r="L169" s="227">
        <v>0</v>
      </c>
      <c r="M169" s="227"/>
      <c r="N169" s="228">
        <f t="shared" si="15"/>
        <v>0</v>
      </c>
      <c r="O169" s="219"/>
      <c r="P169" s="219"/>
      <c r="Q169" s="219"/>
      <c r="R169" s="134"/>
      <c r="T169" s="164" t="s">
        <v>5</v>
      </c>
      <c r="U169" s="43" t="s">
        <v>43</v>
      </c>
      <c r="V169" s="35"/>
      <c r="W169" s="165">
        <f t="shared" si="16"/>
        <v>0</v>
      </c>
      <c r="X169" s="165">
        <v>2.5500000000000002E-3</v>
      </c>
      <c r="Y169" s="165">
        <f t="shared" si="17"/>
        <v>2.6470632000000003</v>
      </c>
      <c r="Z169" s="165">
        <v>0</v>
      </c>
      <c r="AA169" s="166">
        <f t="shared" si="18"/>
        <v>0</v>
      </c>
      <c r="AR169" s="18" t="s">
        <v>191</v>
      </c>
      <c r="AT169" s="18" t="s">
        <v>304</v>
      </c>
      <c r="AU169" s="18" t="s">
        <v>104</v>
      </c>
      <c r="AY169" s="18" t="s">
        <v>160</v>
      </c>
      <c r="BE169" s="105">
        <f t="shared" si="19"/>
        <v>0</v>
      </c>
      <c r="BF169" s="105">
        <f t="shared" si="20"/>
        <v>0</v>
      </c>
      <c r="BG169" s="105">
        <f t="shared" si="21"/>
        <v>0</v>
      </c>
      <c r="BH169" s="105">
        <f t="shared" si="22"/>
        <v>0</v>
      </c>
      <c r="BI169" s="105">
        <f t="shared" si="23"/>
        <v>0</v>
      </c>
      <c r="BJ169" s="18" t="s">
        <v>11</v>
      </c>
      <c r="BK169" s="105">
        <f t="shared" si="24"/>
        <v>0</v>
      </c>
      <c r="BL169" s="18" t="s">
        <v>165</v>
      </c>
      <c r="BM169" s="18" t="s">
        <v>1027</v>
      </c>
    </row>
    <row r="170" spans="2:65" s="1" customFormat="1" ht="38.25" customHeight="1">
      <c r="B170" s="131"/>
      <c r="C170" s="160" t="s">
        <v>279</v>
      </c>
      <c r="D170" s="160" t="s">
        <v>161</v>
      </c>
      <c r="E170" s="161" t="s">
        <v>1028</v>
      </c>
      <c r="F170" s="218" t="s">
        <v>1029</v>
      </c>
      <c r="G170" s="218"/>
      <c r="H170" s="218"/>
      <c r="I170" s="218"/>
      <c r="J170" s="162" t="s">
        <v>202</v>
      </c>
      <c r="K170" s="163">
        <v>832.56</v>
      </c>
      <c r="L170" s="226">
        <v>0</v>
      </c>
      <c r="M170" s="226"/>
      <c r="N170" s="219">
        <f t="shared" si="15"/>
        <v>0</v>
      </c>
      <c r="O170" s="219"/>
      <c r="P170" s="219"/>
      <c r="Q170" s="219"/>
      <c r="R170" s="134"/>
      <c r="T170" s="164" t="s">
        <v>5</v>
      </c>
      <c r="U170" s="43" t="s">
        <v>43</v>
      </c>
      <c r="V170" s="35"/>
      <c r="W170" s="165">
        <f t="shared" si="16"/>
        <v>0</v>
      </c>
      <c r="X170" s="165">
        <v>1.7600000000000001E-3</v>
      </c>
      <c r="Y170" s="165">
        <f t="shared" si="17"/>
        <v>1.4653056</v>
      </c>
      <c r="Z170" s="165">
        <v>0</v>
      </c>
      <c r="AA170" s="166">
        <f t="shared" si="18"/>
        <v>0</v>
      </c>
      <c r="AR170" s="18" t="s">
        <v>165</v>
      </c>
      <c r="AT170" s="18" t="s">
        <v>161</v>
      </c>
      <c r="AU170" s="18" t="s">
        <v>104</v>
      </c>
      <c r="AY170" s="18" t="s">
        <v>160</v>
      </c>
      <c r="BE170" s="105">
        <f t="shared" si="19"/>
        <v>0</v>
      </c>
      <c r="BF170" s="105">
        <f t="shared" si="20"/>
        <v>0</v>
      </c>
      <c r="BG170" s="105">
        <f t="shared" si="21"/>
        <v>0</v>
      </c>
      <c r="BH170" s="105">
        <f t="shared" si="22"/>
        <v>0</v>
      </c>
      <c r="BI170" s="105">
        <f t="shared" si="23"/>
        <v>0</v>
      </c>
      <c r="BJ170" s="18" t="s">
        <v>11</v>
      </c>
      <c r="BK170" s="105">
        <f t="shared" si="24"/>
        <v>0</v>
      </c>
      <c r="BL170" s="18" t="s">
        <v>165</v>
      </c>
      <c r="BM170" s="18" t="s">
        <v>1030</v>
      </c>
    </row>
    <row r="171" spans="2:65" s="1" customFormat="1" ht="16.5" customHeight="1">
      <c r="B171" s="131"/>
      <c r="C171" s="167" t="s">
        <v>283</v>
      </c>
      <c r="D171" s="167" t="s">
        <v>304</v>
      </c>
      <c r="E171" s="168" t="s">
        <v>1031</v>
      </c>
      <c r="F171" s="229" t="s">
        <v>1032</v>
      </c>
      <c r="G171" s="229"/>
      <c r="H171" s="229"/>
      <c r="I171" s="229"/>
      <c r="J171" s="169" t="s">
        <v>164</v>
      </c>
      <c r="K171" s="170">
        <v>165.821</v>
      </c>
      <c r="L171" s="227">
        <v>0</v>
      </c>
      <c r="M171" s="227"/>
      <c r="N171" s="228">
        <f t="shared" si="15"/>
        <v>0</v>
      </c>
      <c r="O171" s="219"/>
      <c r="P171" s="219"/>
      <c r="Q171" s="219"/>
      <c r="R171" s="134"/>
      <c r="T171" s="164" t="s">
        <v>5</v>
      </c>
      <c r="U171" s="43" t="s">
        <v>43</v>
      </c>
      <c r="V171" s="35"/>
      <c r="W171" s="165">
        <f t="shared" si="16"/>
        <v>0</v>
      </c>
      <c r="X171" s="165">
        <v>6.8000000000000005E-4</v>
      </c>
      <c r="Y171" s="165">
        <f t="shared" si="17"/>
        <v>0.11275828</v>
      </c>
      <c r="Z171" s="165">
        <v>0</v>
      </c>
      <c r="AA171" s="166">
        <f t="shared" si="18"/>
        <v>0</v>
      </c>
      <c r="AR171" s="18" t="s">
        <v>191</v>
      </c>
      <c r="AT171" s="18" t="s">
        <v>304</v>
      </c>
      <c r="AU171" s="18" t="s">
        <v>104</v>
      </c>
      <c r="AY171" s="18" t="s">
        <v>160</v>
      </c>
      <c r="BE171" s="105">
        <f t="shared" si="19"/>
        <v>0</v>
      </c>
      <c r="BF171" s="105">
        <f t="shared" si="20"/>
        <v>0</v>
      </c>
      <c r="BG171" s="105">
        <f t="shared" si="21"/>
        <v>0</v>
      </c>
      <c r="BH171" s="105">
        <f t="shared" si="22"/>
        <v>0</v>
      </c>
      <c r="BI171" s="105">
        <f t="shared" si="23"/>
        <v>0</v>
      </c>
      <c r="BJ171" s="18" t="s">
        <v>11</v>
      </c>
      <c r="BK171" s="105">
        <f t="shared" si="24"/>
        <v>0</v>
      </c>
      <c r="BL171" s="18" t="s">
        <v>165</v>
      </c>
      <c r="BM171" s="18" t="s">
        <v>1033</v>
      </c>
    </row>
    <row r="172" spans="2:65" s="1" customFormat="1" ht="16.5" customHeight="1">
      <c r="B172" s="131"/>
      <c r="C172" s="167" t="s">
        <v>287</v>
      </c>
      <c r="D172" s="167" t="s">
        <v>304</v>
      </c>
      <c r="E172" s="168" t="s">
        <v>1034</v>
      </c>
      <c r="F172" s="229" t="s">
        <v>1035</v>
      </c>
      <c r="G172" s="229"/>
      <c r="H172" s="229"/>
      <c r="I172" s="229"/>
      <c r="J172" s="169" t="s">
        <v>164</v>
      </c>
      <c r="K172" s="170">
        <v>182.28</v>
      </c>
      <c r="L172" s="227">
        <v>0</v>
      </c>
      <c r="M172" s="227"/>
      <c r="N172" s="228">
        <f t="shared" si="15"/>
        <v>0</v>
      </c>
      <c r="O172" s="219"/>
      <c r="P172" s="219"/>
      <c r="Q172" s="219"/>
      <c r="R172" s="134"/>
      <c r="T172" s="164" t="s">
        <v>5</v>
      </c>
      <c r="U172" s="43" t="s">
        <v>43</v>
      </c>
      <c r="V172" s="35"/>
      <c r="W172" s="165">
        <f t="shared" si="16"/>
        <v>0</v>
      </c>
      <c r="X172" s="165">
        <v>8.9999999999999998E-4</v>
      </c>
      <c r="Y172" s="165">
        <f t="shared" si="17"/>
        <v>0.164052</v>
      </c>
      <c r="Z172" s="165">
        <v>0</v>
      </c>
      <c r="AA172" s="166">
        <f t="shared" si="18"/>
        <v>0</v>
      </c>
      <c r="AR172" s="18" t="s">
        <v>191</v>
      </c>
      <c r="AT172" s="18" t="s">
        <v>304</v>
      </c>
      <c r="AU172" s="18" t="s">
        <v>104</v>
      </c>
      <c r="AY172" s="18" t="s">
        <v>160</v>
      </c>
      <c r="BE172" s="105">
        <f t="shared" si="19"/>
        <v>0</v>
      </c>
      <c r="BF172" s="105">
        <f t="shared" si="20"/>
        <v>0</v>
      </c>
      <c r="BG172" s="105">
        <f t="shared" si="21"/>
        <v>0</v>
      </c>
      <c r="BH172" s="105">
        <f t="shared" si="22"/>
        <v>0</v>
      </c>
      <c r="BI172" s="105">
        <f t="shared" si="23"/>
        <v>0</v>
      </c>
      <c r="BJ172" s="18" t="s">
        <v>11</v>
      </c>
      <c r="BK172" s="105">
        <f t="shared" si="24"/>
        <v>0</v>
      </c>
      <c r="BL172" s="18" t="s">
        <v>165</v>
      </c>
      <c r="BM172" s="18" t="s">
        <v>1036</v>
      </c>
    </row>
    <row r="173" spans="2:65" s="1" customFormat="1" ht="25.5" customHeight="1">
      <c r="B173" s="131"/>
      <c r="C173" s="160" t="s">
        <v>291</v>
      </c>
      <c r="D173" s="160" t="s">
        <v>161</v>
      </c>
      <c r="E173" s="161" t="s">
        <v>1037</v>
      </c>
      <c r="F173" s="218" t="s">
        <v>1038</v>
      </c>
      <c r="G173" s="218"/>
      <c r="H173" s="218"/>
      <c r="I173" s="218"/>
      <c r="J173" s="162" t="s">
        <v>202</v>
      </c>
      <c r="K173" s="163">
        <v>174.6</v>
      </c>
      <c r="L173" s="226">
        <v>0</v>
      </c>
      <c r="M173" s="226"/>
      <c r="N173" s="219">
        <f t="shared" si="15"/>
        <v>0</v>
      </c>
      <c r="O173" s="219"/>
      <c r="P173" s="219"/>
      <c r="Q173" s="219"/>
      <c r="R173" s="134"/>
      <c r="T173" s="164" t="s">
        <v>5</v>
      </c>
      <c r="U173" s="43" t="s">
        <v>43</v>
      </c>
      <c r="V173" s="35"/>
      <c r="W173" s="165">
        <f t="shared" si="16"/>
        <v>0</v>
      </c>
      <c r="X173" s="165">
        <v>6.0000000000000002E-5</v>
      </c>
      <c r="Y173" s="165">
        <f t="shared" si="17"/>
        <v>1.0475999999999999E-2</v>
      </c>
      <c r="Z173" s="165">
        <v>0</v>
      </c>
      <c r="AA173" s="166">
        <f t="shared" si="18"/>
        <v>0</v>
      </c>
      <c r="AR173" s="18" t="s">
        <v>165</v>
      </c>
      <c r="AT173" s="18" t="s">
        <v>161</v>
      </c>
      <c r="AU173" s="18" t="s">
        <v>104</v>
      </c>
      <c r="AY173" s="18" t="s">
        <v>160</v>
      </c>
      <c r="BE173" s="105">
        <f t="shared" si="19"/>
        <v>0</v>
      </c>
      <c r="BF173" s="105">
        <f t="shared" si="20"/>
        <v>0</v>
      </c>
      <c r="BG173" s="105">
        <f t="shared" si="21"/>
        <v>0</v>
      </c>
      <c r="BH173" s="105">
        <f t="shared" si="22"/>
        <v>0</v>
      </c>
      <c r="BI173" s="105">
        <f t="shared" si="23"/>
        <v>0</v>
      </c>
      <c r="BJ173" s="18" t="s">
        <v>11</v>
      </c>
      <c r="BK173" s="105">
        <f t="shared" si="24"/>
        <v>0</v>
      </c>
      <c r="BL173" s="18" t="s">
        <v>165</v>
      </c>
      <c r="BM173" s="18" t="s">
        <v>1039</v>
      </c>
    </row>
    <row r="174" spans="2:65" s="1" customFormat="1" ht="25.5" customHeight="1">
      <c r="B174" s="131"/>
      <c r="C174" s="167" t="s">
        <v>295</v>
      </c>
      <c r="D174" s="167" t="s">
        <v>304</v>
      </c>
      <c r="E174" s="168" t="s">
        <v>1040</v>
      </c>
      <c r="F174" s="229" t="s">
        <v>1041</v>
      </c>
      <c r="G174" s="229"/>
      <c r="H174" s="229"/>
      <c r="I174" s="229"/>
      <c r="J174" s="169" t="s">
        <v>202</v>
      </c>
      <c r="K174" s="170">
        <v>183.33</v>
      </c>
      <c r="L174" s="227">
        <v>0</v>
      </c>
      <c r="M174" s="227"/>
      <c r="N174" s="228">
        <f t="shared" si="15"/>
        <v>0</v>
      </c>
      <c r="O174" s="219"/>
      <c r="P174" s="219"/>
      <c r="Q174" s="219"/>
      <c r="R174" s="134"/>
      <c r="T174" s="164" t="s">
        <v>5</v>
      </c>
      <c r="U174" s="43" t="s">
        <v>43</v>
      </c>
      <c r="V174" s="35"/>
      <c r="W174" s="165">
        <f t="shared" si="16"/>
        <v>0</v>
      </c>
      <c r="X174" s="165">
        <v>5.5999999999999995E-4</v>
      </c>
      <c r="Y174" s="165">
        <f t="shared" si="17"/>
        <v>0.1026648</v>
      </c>
      <c r="Z174" s="165">
        <v>0</v>
      </c>
      <c r="AA174" s="166">
        <f t="shared" si="18"/>
        <v>0</v>
      </c>
      <c r="AR174" s="18" t="s">
        <v>191</v>
      </c>
      <c r="AT174" s="18" t="s">
        <v>304</v>
      </c>
      <c r="AU174" s="18" t="s">
        <v>104</v>
      </c>
      <c r="AY174" s="18" t="s">
        <v>160</v>
      </c>
      <c r="BE174" s="105">
        <f t="shared" si="19"/>
        <v>0</v>
      </c>
      <c r="BF174" s="105">
        <f t="shared" si="20"/>
        <v>0</v>
      </c>
      <c r="BG174" s="105">
        <f t="shared" si="21"/>
        <v>0</v>
      </c>
      <c r="BH174" s="105">
        <f t="shared" si="22"/>
        <v>0</v>
      </c>
      <c r="BI174" s="105">
        <f t="shared" si="23"/>
        <v>0</v>
      </c>
      <c r="BJ174" s="18" t="s">
        <v>11</v>
      </c>
      <c r="BK174" s="105">
        <f t="shared" si="24"/>
        <v>0</v>
      </c>
      <c r="BL174" s="18" t="s">
        <v>165</v>
      </c>
      <c r="BM174" s="18" t="s">
        <v>1042</v>
      </c>
    </row>
    <row r="175" spans="2:65" s="1" customFormat="1" ht="16.5" customHeight="1">
      <c r="B175" s="131"/>
      <c r="C175" s="160" t="s">
        <v>299</v>
      </c>
      <c r="D175" s="160" t="s">
        <v>161</v>
      </c>
      <c r="E175" s="161" t="s">
        <v>1043</v>
      </c>
      <c r="F175" s="218" t="s">
        <v>1044</v>
      </c>
      <c r="G175" s="218"/>
      <c r="H175" s="218"/>
      <c r="I175" s="218"/>
      <c r="J175" s="162" t="s">
        <v>202</v>
      </c>
      <c r="K175" s="163">
        <v>1458.34</v>
      </c>
      <c r="L175" s="226">
        <v>0</v>
      </c>
      <c r="M175" s="226"/>
      <c r="N175" s="219">
        <f t="shared" si="15"/>
        <v>0</v>
      </c>
      <c r="O175" s="219"/>
      <c r="P175" s="219"/>
      <c r="Q175" s="219"/>
      <c r="R175" s="134"/>
      <c r="T175" s="164" t="s">
        <v>5</v>
      </c>
      <c r="U175" s="43" t="s">
        <v>43</v>
      </c>
      <c r="V175" s="35"/>
      <c r="W175" s="165">
        <f t="shared" si="16"/>
        <v>0</v>
      </c>
      <c r="X175" s="165">
        <v>2.5000000000000001E-4</v>
      </c>
      <c r="Y175" s="165">
        <f t="shared" si="17"/>
        <v>0.36458499999999999</v>
      </c>
      <c r="Z175" s="165">
        <v>0</v>
      </c>
      <c r="AA175" s="166">
        <f t="shared" si="18"/>
        <v>0</v>
      </c>
      <c r="AR175" s="18" t="s">
        <v>165</v>
      </c>
      <c r="AT175" s="18" t="s">
        <v>161</v>
      </c>
      <c r="AU175" s="18" t="s">
        <v>104</v>
      </c>
      <c r="AY175" s="18" t="s">
        <v>160</v>
      </c>
      <c r="BE175" s="105">
        <f t="shared" si="19"/>
        <v>0</v>
      </c>
      <c r="BF175" s="105">
        <f t="shared" si="20"/>
        <v>0</v>
      </c>
      <c r="BG175" s="105">
        <f t="shared" si="21"/>
        <v>0</v>
      </c>
      <c r="BH175" s="105">
        <f t="shared" si="22"/>
        <v>0</v>
      </c>
      <c r="BI175" s="105">
        <f t="shared" si="23"/>
        <v>0</v>
      </c>
      <c r="BJ175" s="18" t="s">
        <v>11</v>
      </c>
      <c r="BK175" s="105">
        <f t="shared" si="24"/>
        <v>0</v>
      </c>
      <c r="BL175" s="18" t="s">
        <v>165</v>
      </c>
      <c r="BM175" s="18" t="s">
        <v>1045</v>
      </c>
    </row>
    <row r="176" spans="2:65" s="1" customFormat="1" ht="25.5" customHeight="1">
      <c r="B176" s="131"/>
      <c r="C176" s="167" t="s">
        <v>303</v>
      </c>
      <c r="D176" s="167" t="s">
        <v>304</v>
      </c>
      <c r="E176" s="168" t="s">
        <v>1046</v>
      </c>
      <c r="F176" s="229" t="s">
        <v>1047</v>
      </c>
      <c r="G176" s="229"/>
      <c r="H176" s="229"/>
      <c r="I176" s="229"/>
      <c r="J176" s="169" t="s">
        <v>202</v>
      </c>
      <c r="K176" s="170">
        <v>635.75400000000002</v>
      </c>
      <c r="L176" s="227">
        <v>0</v>
      </c>
      <c r="M176" s="227"/>
      <c r="N176" s="228">
        <f t="shared" si="15"/>
        <v>0</v>
      </c>
      <c r="O176" s="219"/>
      <c r="P176" s="219"/>
      <c r="Q176" s="219"/>
      <c r="R176" s="134"/>
      <c r="T176" s="164" t="s">
        <v>5</v>
      </c>
      <c r="U176" s="43" t="s">
        <v>43</v>
      </c>
      <c r="V176" s="35"/>
      <c r="W176" s="165">
        <f t="shared" si="16"/>
        <v>0</v>
      </c>
      <c r="X176" s="165">
        <v>4.0000000000000003E-5</v>
      </c>
      <c r="Y176" s="165">
        <f t="shared" si="17"/>
        <v>2.5430160000000004E-2</v>
      </c>
      <c r="Z176" s="165">
        <v>0</v>
      </c>
      <c r="AA176" s="166">
        <f t="shared" si="18"/>
        <v>0</v>
      </c>
      <c r="AR176" s="18" t="s">
        <v>191</v>
      </c>
      <c r="AT176" s="18" t="s">
        <v>304</v>
      </c>
      <c r="AU176" s="18" t="s">
        <v>104</v>
      </c>
      <c r="AY176" s="18" t="s">
        <v>160</v>
      </c>
      <c r="BE176" s="105">
        <f t="shared" si="19"/>
        <v>0</v>
      </c>
      <c r="BF176" s="105">
        <f t="shared" si="20"/>
        <v>0</v>
      </c>
      <c r="BG176" s="105">
        <f t="shared" si="21"/>
        <v>0</v>
      </c>
      <c r="BH176" s="105">
        <f t="shared" si="22"/>
        <v>0</v>
      </c>
      <c r="BI176" s="105">
        <f t="shared" si="23"/>
        <v>0</v>
      </c>
      <c r="BJ176" s="18" t="s">
        <v>11</v>
      </c>
      <c r="BK176" s="105">
        <f t="shared" si="24"/>
        <v>0</v>
      </c>
      <c r="BL176" s="18" t="s">
        <v>165</v>
      </c>
      <c r="BM176" s="18" t="s">
        <v>1048</v>
      </c>
    </row>
    <row r="177" spans="2:65" s="1" customFormat="1" ht="25.5" customHeight="1">
      <c r="B177" s="131"/>
      <c r="C177" s="167" t="s">
        <v>308</v>
      </c>
      <c r="D177" s="167" t="s">
        <v>304</v>
      </c>
      <c r="E177" s="168" t="s">
        <v>1049</v>
      </c>
      <c r="F177" s="229" t="s">
        <v>1050</v>
      </c>
      <c r="G177" s="229"/>
      <c r="H177" s="229"/>
      <c r="I177" s="229"/>
      <c r="J177" s="169" t="s">
        <v>202</v>
      </c>
      <c r="K177" s="170">
        <v>182.78399999999999</v>
      </c>
      <c r="L177" s="227">
        <v>0</v>
      </c>
      <c r="M177" s="227"/>
      <c r="N177" s="228">
        <f t="shared" si="15"/>
        <v>0</v>
      </c>
      <c r="O177" s="219"/>
      <c r="P177" s="219"/>
      <c r="Q177" s="219"/>
      <c r="R177" s="134"/>
      <c r="T177" s="164" t="s">
        <v>5</v>
      </c>
      <c r="U177" s="43" t="s">
        <v>43</v>
      </c>
      <c r="V177" s="35"/>
      <c r="W177" s="165">
        <f t="shared" si="16"/>
        <v>0</v>
      </c>
      <c r="X177" s="165">
        <v>2.0000000000000001E-4</v>
      </c>
      <c r="Y177" s="165">
        <f t="shared" si="17"/>
        <v>3.65568E-2</v>
      </c>
      <c r="Z177" s="165">
        <v>0</v>
      </c>
      <c r="AA177" s="166">
        <f t="shared" si="18"/>
        <v>0</v>
      </c>
      <c r="AR177" s="18" t="s">
        <v>191</v>
      </c>
      <c r="AT177" s="18" t="s">
        <v>304</v>
      </c>
      <c r="AU177" s="18" t="s">
        <v>104</v>
      </c>
      <c r="AY177" s="18" t="s">
        <v>160</v>
      </c>
      <c r="BE177" s="105">
        <f t="shared" si="19"/>
        <v>0</v>
      </c>
      <c r="BF177" s="105">
        <f t="shared" si="20"/>
        <v>0</v>
      </c>
      <c r="BG177" s="105">
        <f t="shared" si="21"/>
        <v>0</v>
      </c>
      <c r="BH177" s="105">
        <f t="shared" si="22"/>
        <v>0</v>
      </c>
      <c r="BI177" s="105">
        <f t="shared" si="23"/>
        <v>0</v>
      </c>
      <c r="BJ177" s="18" t="s">
        <v>11</v>
      </c>
      <c r="BK177" s="105">
        <f t="shared" si="24"/>
        <v>0</v>
      </c>
      <c r="BL177" s="18" t="s">
        <v>165</v>
      </c>
      <c r="BM177" s="18" t="s">
        <v>1051</v>
      </c>
    </row>
    <row r="178" spans="2:65" s="1" customFormat="1" ht="16.5" customHeight="1">
      <c r="B178" s="131"/>
      <c r="C178" s="167" t="s">
        <v>312</v>
      </c>
      <c r="D178" s="167" t="s">
        <v>304</v>
      </c>
      <c r="E178" s="168" t="s">
        <v>1052</v>
      </c>
      <c r="F178" s="229" t="s">
        <v>1053</v>
      </c>
      <c r="G178" s="229"/>
      <c r="H178" s="229"/>
      <c r="I178" s="229"/>
      <c r="J178" s="169" t="s">
        <v>202</v>
      </c>
      <c r="K178" s="170">
        <v>551.51800000000003</v>
      </c>
      <c r="L178" s="227">
        <v>0</v>
      </c>
      <c r="M178" s="227"/>
      <c r="N178" s="228">
        <f t="shared" si="15"/>
        <v>0</v>
      </c>
      <c r="O178" s="219"/>
      <c r="P178" s="219"/>
      <c r="Q178" s="219"/>
      <c r="R178" s="134"/>
      <c r="T178" s="164" t="s">
        <v>5</v>
      </c>
      <c r="U178" s="43" t="s">
        <v>43</v>
      </c>
      <c r="V178" s="35"/>
      <c r="W178" s="165">
        <f t="shared" si="16"/>
        <v>0</v>
      </c>
      <c r="X178" s="165">
        <v>3.0000000000000001E-5</v>
      </c>
      <c r="Y178" s="165">
        <f t="shared" si="17"/>
        <v>1.6545540000000001E-2</v>
      </c>
      <c r="Z178" s="165">
        <v>0</v>
      </c>
      <c r="AA178" s="166">
        <f t="shared" si="18"/>
        <v>0</v>
      </c>
      <c r="AR178" s="18" t="s">
        <v>191</v>
      </c>
      <c r="AT178" s="18" t="s">
        <v>304</v>
      </c>
      <c r="AU178" s="18" t="s">
        <v>104</v>
      </c>
      <c r="AY178" s="18" t="s">
        <v>160</v>
      </c>
      <c r="BE178" s="105">
        <f t="shared" si="19"/>
        <v>0</v>
      </c>
      <c r="BF178" s="105">
        <f t="shared" si="20"/>
        <v>0</v>
      </c>
      <c r="BG178" s="105">
        <f t="shared" si="21"/>
        <v>0</v>
      </c>
      <c r="BH178" s="105">
        <f t="shared" si="22"/>
        <v>0</v>
      </c>
      <c r="BI178" s="105">
        <f t="shared" si="23"/>
        <v>0</v>
      </c>
      <c r="BJ178" s="18" t="s">
        <v>11</v>
      </c>
      <c r="BK178" s="105">
        <f t="shared" si="24"/>
        <v>0</v>
      </c>
      <c r="BL178" s="18" t="s">
        <v>165</v>
      </c>
      <c r="BM178" s="18" t="s">
        <v>1054</v>
      </c>
    </row>
    <row r="179" spans="2:65" s="1" customFormat="1" ht="25.5" customHeight="1">
      <c r="B179" s="131"/>
      <c r="C179" s="167" t="s">
        <v>316</v>
      </c>
      <c r="D179" s="167" t="s">
        <v>304</v>
      </c>
      <c r="E179" s="168" t="s">
        <v>1055</v>
      </c>
      <c r="F179" s="229" t="s">
        <v>1056</v>
      </c>
      <c r="G179" s="229"/>
      <c r="H179" s="229"/>
      <c r="I179" s="229"/>
      <c r="J179" s="169" t="s">
        <v>202</v>
      </c>
      <c r="K179" s="170">
        <v>187.29900000000001</v>
      </c>
      <c r="L179" s="227">
        <v>0</v>
      </c>
      <c r="M179" s="227"/>
      <c r="N179" s="228">
        <f t="shared" si="15"/>
        <v>0</v>
      </c>
      <c r="O179" s="219"/>
      <c r="P179" s="219"/>
      <c r="Q179" s="219"/>
      <c r="R179" s="134"/>
      <c r="T179" s="164" t="s">
        <v>5</v>
      </c>
      <c r="U179" s="43" t="s">
        <v>43</v>
      </c>
      <c r="V179" s="35"/>
      <c r="W179" s="165">
        <f t="shared" si="16"/>
        <v>0</v>
      </c>
      <c r="X179" s="165">
        <v>2.9999999999999997E-4</v>
      </c>
      <c r="Y179" s="165">
        <f t="shared" si="17"/>
        <v>5.6189699999999995E-2</v>
      </c>
      <c r="Z179" s="165">
        <v>0</v>
      </c>
      <c r="AA179" s="166">
        <f t="shared" si="18"/>
        <v>0</v>
      </c>
      <c r="AR179" s="18" t="s">
        <v>191</v>
      </c>
      <c r="AT179" s="18" t="s">
        <v>304</v>
      </c>
      <c r="AU179" s="18" t="s">
        <v>104</v>
      </c>
      <c r="AY179" s="18" t="s">
        <v>160</v>
      </c>
      <c r="BE179" s="105">
        <f t="shared" si="19"/>
        <v>0</v>
      </c>
      <c r="BF179" s="105">
        <f t="shared" si="20"/>
        <v>0</v>
      </c>
      <c r="BG179" s="105">
        <f t="shared" si="21"/>
        <v>0</v>
      </c>
      <c r="BH179" s="105">
        <f t="shared" si="22"/>
        <v>0</v>
      </c>
      <c r="BI179" s="105">
        <f t="shared" si="23"/>
        <v>0</v>
      </c>
      <c r="BJ179" s="18" t="s">
        <v>11</v>
      </c>
      <c r="BK179" s="105">
        <f t="shared" si="24"/>
        <v>0</v>
      </c>
      <c r="BL179" s="18" t="s">
        <v>165</v>
      </c>
      <c r="BM179" s="18" t="s">
        <v>1057</v>
      </c>
    </row>
    <row r="180" spans="2:65" s="1" customFormat="1" ht="38.25" customHeight="1">
      <c r="B180" s="131"/>
      <c r="C180" s="160" t="s">
        <v>320</v>
      </c>
      <c r="D180" s="160" t="s">
        <v>161</v>
      </c>
      <c r="E180" s="161" t="s">
        <v>1058</v>
      </c>
      <c r="F180" s="218" t="s">
        <v>1059</v>
      </c>
      <c r="G180" s="218"/>
      <c r="H180" s="218"/>
      <c r="I180" s="218"/>
      <c r="J180" s="162" t="s">
        <v>164</v>
      </c>
      <c r="K180" s="163">
        <v>62.62</v>
      </c>
      <c r="L180" s="226">
        <v>0</v>
      </c>
      <c r="M180" s="226"/>
      <c r="N180" s="219">
        <f t="shared" si="15"/>
        <v>0</v>
      </c>
      <c r="O180" s="219"/>
      <c r="P180" s="219"/>
      <c r="Q180" s="219"/>
      <c r="R180" s="134"/>
      <c r="T180" s="164" t="s">
        <v>5</v>
      </c>
      <c r="U180" s="43" t="s">
        <v>43</v>
      </c>
      <c r="V180" s="35"/>
      <c r="W180" s="165">
        <f t="shared" si="16"/>
        <v>0</v>
      </c>
      <c r="X180" s="165">
        <v>3.6800000000000001E-3</v>
      </c>
      <c r="Y180" s="165">
        <f t="shared" si="17"/>
        <v>0.2304416</v>
      </c>
      <c r="Z180" s="165">
        <v>0</v>
      </c>
      <c r="AA180" s="166">
        <f t="shared" si="18"/>
        <v>0</v>
      </c>
      <c r="AR180" s="18" t="s">
        <v>165</v>
      </c>
      <c r="AT180" s="18" t="s">
        <v>161</v>
      </c>
      <c r="AU180" s="18" t="s">
        <v>104</v>
      </c>
      <c r="AY180" s="18" t="s">
        <v>160</v>
      </c>
      <c r="BE180" s="105">
        <f t="shared" si="19"/>
        <v>0</v>
      </c>
      <c r="BF180" s="105">
        <f t="shared" si="20"/>
        <v>0</v>
      </c>
      <c r="BG180" s="105">
        <f t="shared" si="21"/>
        <v>0</v>
      </c>
      <c r="BH180" s="105">
        <f t="shared" si="22"/>
        <v>0</v>
      </c>
      <c r="BI180" s="105">
        <f t="shared" si="23"/>
        <v>0</v>
      </c>
      <c r="BJ180" s="18" t="s">
        <v>11</v>
      </c>
      <c r="BK180" s="105">
        <f t="shared" si="24"/>
        <v>0</v>
      </c>
      <c r="BL180" s="18" t="s">
        <v>165</v>
      </c>
      <c r="BM180" s="18" t="s">
        <v>1060</v>
      </c>
    </row>
    <row r="181" spans="2:65" s="1" customFormat="1" ht="16.5" customHeight="1">
      <c r="B181" s="131"/>
      <c r="C181" s="160" t="s">
        <v>324</v>
      </c>
      <c r="D181" s="160" t="s">
        <v>161</v>
      </c>
      <c r="E181" s="161" t="s">
        <v>1061</v>
      </c>
      <c r="F181" s="218" t="s">
        <v>1062</v>
      </c>
      <c r="G181" s="218"/>
      <c r="H181" s="218"/>
      <c r="I181" s="218"/>
      <c r="J181" s="162" t="s">
        <v>164</v>
      </c>
      <c r="K181" s="163">
        <v>590</v>
      </c>
      <c r="L181" s="226">
        <v>0</v>
      </c>
      <c r="M181" s="226"/>
      <c r="N181" s="219">
        <f t="shared" si="15"/>
        <v>0</v>
      </c>
      <c r="O181" s="219"/>
      <c r="P181" s="219"/>
      <c r="Q181" s="219"/>
      <c r="R181" s="134"/>
      <c r="T181" s="164" t="s">
        <v>5</v>
      </c>
      <c r="U181" s="43" t="s">
        <v>43</v>
      </c>
      <c r="V181" s="35"/>
      <c r="W181" s="165">
        <f t="shared" si="16"/>
        <v>0</v>
      </c>
      <c r="X181" s="165">
        <v>0</v>
      </c>
      <c r="Y181" s="165">
        <f t="shared" si="17"/>
        <v>0</v>
      </c>
      <c r="Z181" s="165">
        <v>0</v>
      </c>
      <c r="AA181" s="166">
        <f t="shared" si="18"/>
        <v>0</v>
      </c>
      <c r="AR181" s="18" t="s">
        <v>165</v>
      </c>
      <c r="AT181" s="18" t="s">
        <v>161</v>
      </c>
      <c r="AU181" s="18" t="s">
        <v>104</v>
      </c>
      <c r="AY181" s="18" t="s">
        <v>160</v>
      </c>
      <c r="BE181" s="105">
        <f t="shared" si="19"/>
        <v>0</v>
      </c>
      <c r="BF181" s="105">
        <f t="shared" si="20"/>
        <v>0</v>
      </c>
      <c r="BG181" s="105">
        <f t="shared" si="21"/>
        <v>0</v>
      </c>
      <c r="BH181" s="105">
        <f t="shared" si="22"/>
        <v>0</v>
      </c>
      <c r="BI181" s="105">
        <f t="shared" si="23"/>
        <v>0</v>
      </c>
      <c r="BJ181" s="18" t="s">
        <v>11</v>
      </c>
      <c r="BK181" s="105">
        <f t="shared" si="24"/>
        <v>0</v>
      </c>
      <c r="BL181" s="18" t="s">
        <v>165</v>
      </c>
      <c r="BM181" s="18" t="s">
        <v>1063</v>
      </c>
    </row>
    <row r="182" spans="2:65" s="1" customFormat="1" ht="25.5" customHeight="1">
      <c r="B182" s="131"/>
      <c r="C182" s="160" t="s">
        <v>328</v>
      </c>
      <c r="D182" s="160" t="s">
        <v>161</v>
      </c>
      <c r="E182" s="161" t="s">
        <v>1064</v>
      </c>
      <c r="F182" s="218" t="s">
        <v>1065</v>
      </c>
      <c r="G182" s="218"/>
      <c r="H182" s="218"/>
      <c r="I182" s="218"/>
      <c r="J182" s="162" t="s">
        <v>164</v>
      </c>
      <c r="K182" s="163">
        <v>1180.28</v>
      </c>
      <c r="L182" s="226">
        <v>0</v>
      </c>
      <c r="M182" s="226"/>
      <c r="N182" s="219">
        <f t="shared" si="15"/>
        <v>0</v>
      </c>
      <c r="O182" s="219"/>
      <c r="P182" s="219"/>
      <c r="Q182" s="219"/>
      <c r="R182" s="134"/>
      <c r="T182" s="164" t="s">
        <v>5</v>
      </c>
      <c r="U182" s="43" t="s">
        <v>43</v>
      </c>
      <c r="V182" s="35"/>
      <c r="W182" s="165">
        <f t="shared" si="16"/>
        <v>0</v>
      </c>
      <c r="X182" s="165">
        <v>3.48E-3</v>
      </c>
      <c r="Y182" s="165">
        <f t="shared" si="17"/>
        <v>4.1073744000000003</v>
      </c>
      <c r="Z182" s="165">
        <v>0</v>
      </c>
      <c r="AA182" s="166">
        <f t="shared" si="18"/>
        <v>0</v>
      </c>
      <c r="AR182" s="18" t="s">
        <v>165</v>
      </c>
      <c r="AT182" s="18" t="s">
        <v>161</v>
      </c>
      <c r="AU182" s="18" t="s">
        <v>104</v>
      </c>
      <c r="AY182" s="18" t="s">
        <v>160</v>
      </c>
      <c r="BE182" s="105">
        <f t="shared" si="19"/>
        <v>0</v>
      </c>
      <c r="BF182" s="105">
        <f t="shared" si="20"/>
        <v>0</v>
      </c>
      <c r="BG182" s="105">
        <f t="shared" si="21"/>
        <v>0</v>
      </c>
      <c r="BH182" s="105">
        <f t="shared" si="22"/>
        <v>0</v>
      </c>
      <c r="BI182" s="105">
        <f t="shared" si="23"/>
        <v>0</v>
      </c>
      <c r="BJ182" s="18" t="s">
        <v>11</v>
      </c>
      <c r="BK182" s="105">
        <f t="shared" si="24"/>
        <v>0</v>
      </c>
      <c r="BL182" s="18" t="s">
        <v>165</v>
      </c>
      <c r="BM182" s="18" t="s">
        <v>1066</v>
      </c>
    </row>
    <row r="183" spans="2:65" s="1" customFormat="1" ht="25.5" customHeight="1">
      <c r="B183" s="131"/>
      <c r="C183" s="160" t="s">
        <v>332</v>
      </c>
      <c r="D183" s="160" t="s">
        <v>161</v>
      </c>
      <c r="E183" s="161" t="s">
        <v>288</v>
      </c>
      <c r="F183" s="218" t="s">
        <v>289</v>
      </c>
      <c r="G183" s="218"/>
      <c r="H183" s="218"/>
      <c r="I183" s="218"/>
      <c r="J183" s="162" t="s">
        <v>164</v>
      </c>
      <c r="K183" s="163">
        <v>402.76</v>
      </c>
      <c r="L183" s="226">
        <v>0</v>
      </c>
      <c r="M183" s="226"/>
      <c r="N183" s="219">
        <f t="shared" si="15"/>
        <v>0</v>
      </c>
      <c r="O183" s="219"/>
      <c r="P183" s="219"/>
      <c r="Q183" s="219"/>
      <c r="R183" s="134"/>
      <c r="T183" s="164" t="s">
        <v>5</v>
      </c>
      <c r="U183" s="43" t="s">
        <v>43</v>
      </c>
      <c r="V183" s="35"/>
      <c r="W183" s="165">
        <f t="shared" si="16"/>
        <v>0</v>
      </c>
      <c r="X183" s="165">
        <v>0</v>
      </c>
      <c r="Y183" s="165">
        <f t="shared" si="17"/>
        <v>0</v>
      </c>
      <c r="Z183" s="165">
        <v>0</v>
      </c>
      <c r="AA183" s="166">
        <f t="shared" si="18"/>
        <v>0</v>
      </c>
      <c r="AR183" s="18" t="s">
        <v>165</v>
      </c>
      <c r="AT183" s="18" t="s">
        <v>161</v>
      </c>
      <c r="AU183" s="18" t="s">
        <v>104</v>
      </c>
      <c r="AY183" s="18" t="s">
        <v>160</v>
      </c>
      <c r="BE183" s="105">
        <f t="shared" si="19"/>
        <v>0</v>
      </c>
      <c r="BF183" s="105">
        <f t="shared" si="20"/>
        <v>0</v>
      </c>
      <c r="BG183" s="105">
        <f t="shared" si="21"/>
        <v>0</v>
      </c>
      <c r="BH183" s="105">
        <f t="shared" si="22"/>
        <v>0</v>
      </c>
      <c r="BI183" s="105">
        <f t="shared" si="23"/>
        <v>0</v>
      </c>
      <c r="BJ183" s="18" t="s">
        <v>11</v>
      </c>
      <c r="BK183" s="105">
        <f t="shared" si="24"/>
        <v>0</v>
      </c>
      <c r="BL183" s="18" t="s">
        <v>165</v>
      </c>
      <c r="BM183" s="18" t="s">
        <v>1067</v>
      </c>
    </row>
    <row r="184" spans="2:65" s="1" customFormat="1" ht="16.5" customHeight="1">
      <c r="B184" s="131"/>
      <c r="C184" s="160" t="s">
        <v>336</v>
      </c>
      <c r="D184" s="160" t="s">
        <v>161</v>
      </c>
      <c r="E184" s="161" t="s">
        <v>292</v>
      </c>
      <c r="F184" s="218" t="s">
        <v>293</v>
      </c>
      <c r="G184" s="218"/>
      <c r="H184" s="218"/>
      <c r="I184" s="218"/>
      <c r="J184" s="162" t="s">
        <v>164</v>
      </c>
      <c r="K184" s="163">
        <v>1317.77</v>
      </c>
      <c r="L184" s="226">
        <v>0</v>
      </c>
      <c r="M184" s="226"/>
      <c r="N184" s="219">
        <f t="shared" si="15"/>
        <v>0</v>
      </c>
      <c r="O184" s="219"/>
      <c r="P184" s="219"/>
      <c r="Q184" s="219"/>
      <c r="R184" s="134"/>
      <c r="T184" s="164" t="s">
        <v>5</v>
      </c>
      <c r="U184" s="43" t="s">
        <v>43</v>
      </c>
      <c r="V184" s="35"/>
      <c r="W184" s="165">
        <f t="shared" si="16"/>
        <v>0</v>
      </c>
      <c r="X184" s="165">
        <v>0</v>
      </c>
      <c r="Y184" s="165">
        <f t="shared" si="17"/>
        <v>0</v>
      </c>
      <c r="Z184" s="165">
        <v>0</v>
      </c>
      <c r="AA184" s="166">
        <f t="shared" si="18"/>
        <v>0</v>
      </c>
      <c r="AR184" s="18" t="s">
        <v>165</v>
      </c>
      <c r="AT184" s="18" t="s">
        <v>161</v>
      </c>
      <c r="AU184" s="18" t="s">
        <v>104</v>
      </c>
      <c r="AY184" s="18" t="s">
        <v>160</v>
      </c>
      <c r="BE184" s="105">
        <f t="shared" si="19"/>
        <v>0</v>
      </c>
      <c r="BF184" s="105">
        <f t="shared" si="20"/>
        <v>0</v>
      </c>
      <c r="BG184" s="105">
        <f t="shared" si="21"/>
        <v>0</v>
      </c>
      <c r="BH184" s="105">
        <f t="shared" si="22"/>
        <v>0</v>
      </c>
      <c r="BI184" s="105">
        <f t="shared" si="23"/>
        <v>0</v>
      </c>
      <c r="BJ184" s="18" t="s">
        <v>11</v>
      </c>
      <c r="BK184" s="105">
        <f t="shared" si="24"/>
        <v>0</v>
      </c>
      <c r="BL184" s="18" t="s">
        <v>165</v>
      </c>
      <c r="BM184" s="18" t="s">
        <v>1068</v>
      </c>
    </row>
    <row r="185" spans="2:65" s="1" customFormat="1" ht="25.5" customHeight="1">
      <c r="B185" s="131"/>
      <c r="C185" s="160" t="s">
        <v>340</v>
      </c>
      <c r="D185" s="160" t="s">
        <v>161</v>
      </c>
      <c r="E185" s="161" t="s">
        <v>1069</v>
      </c>
      <c r="F185" s="218" t="s">
        <v>1070</v>
      </c>
      <c r="G185" s="218"/>
      <c r="H185" s="218"/>
      <c r="I185" s="218"/>
      <c r="J185" s="162" t="s">
        <v>164</v>
      </c>
      <c r="K185" s="163">
        <v>21.2</v>
      </c>
      <c r="L185" s="226">
        <v>0</v>
      </c>
      <c r="M185" s="226"/>
      <c r="N185" s="219">
        <f t="shared" si="15"/>
        <v>0</v>
      </c>
      <c r="O185" s="219"/>
      <c r="P185" s="219"/>
      <c r="Q185" s="219"/>
      <c r="R185" s="134"/>
      <c r="T185" s="164" t="s">
        <v>5</v>
      </c>
      <c r="U185" s="43" t="s">
        <v>43</v>
      </c>
      <c r="V185" s="35"/>
      <c r="W185" s="165">
        <f t="shared" si="16"/>
        <v>0</v>
      </c>
      <c r="X185" s="165">
        <v>2.2339999999999999E-2</v>
      </c>
      <c r="Y185" s="165">
        <f t="shared" si="17"/>
        <v>0.47360799999999997</v>
      </c>
      <c r="Z185" s="165">
        <v>0</v>
      </c>
      <c r="AA185" s="166">
        <f t="shared" si="18"/>
        <v>0</v>
      </c>
      <c r="AR185" s="18" t="s">
        <v>165</v>
      </c>
      <c r="AT185" s="18" t="s">
        <v>161</v>
      </c>
      <c r="AU185" s="18" t="s">
        <v>104</v>
      </c>
      <c r="AY185" s="18" t="s">
        <v>160</v>
      </c>
      <c r="BE185" s="105">
        <f t="shared" si="19"/>
        <v>0</v>
      </c>
      <c r="BF185" s="105">
        <f t="shared" si="20"/>
        <v>0</v>
      </c>
      <c r="BG185" s="105">
        <f t="shared" si="21"/>
        <v>0</v>
      </c>
      <c r="BH185" s="105">
        <f t="shared" si="22"/>
        <v>0</v>
      </c>
      <c r="BI185" s="105">
        <f t="shared" si="23"/>
        <v>0</v>
      </c>
      <c r="BJ185" s="18" t="s">
        <v>11</v>
      </c>
      <c r="BK185" s="105">
        <f t="shared" si="24"/>
        <v>0</v>
      </c>
      <c r="BL185" s="18" t="s">
        <v>165</v>
      </c>
      <c r="BM185" s="18" t="s">
        <v>1071</v>
      </c>
    </row>
    <row r="186" spans="2:65" s="1" customFormat="1" ht="16.5" customHeight="1">
      <c r="B186" s="131"/>
      <c r="C186" s="160" t="s">
        <v>344</v>
      </c>
      <c r="D186" s="160" t="s">
        <v>161</v>
      </c>
      <c r="E186" s="161" t="s">
        <v>1072</v>
      </c>
      <c r="F186" s="218" t="s">
        <v>1073</v>
      </c>
      <c r="G186" s="218"/>
      <c r="H186" s="218"/>
      <c r="I186" s="218"/>
      <c r="J186" s="162" t="s">
        <v>164</v>
      </c>
      <c r="K186" s="163">
        <v>21.2</v>
      </c>
      <c r="L186" s="226">
        <v>0</v>
      </c>
      <c r="M186" s="226"/>
      <c r="N186" s="219">
        <f t="shared" si="15"/>
        <v>0</v>
      </c>
      <c r="O186" s="219"/>
      <c r="P186" s="219"/>
      <c r="Q186" s="219"/>
      <c r="R186" s="134"/>
      <c r="T186" s="164" t="s">
        <v>5</v>
      </c>
      <c r="U186" s="43" t="s">
        <v>43</v>
      </c>
      <c r="V186" s="35"/>
      <c r="W186" s="165">
        <f t="shared" si="16"/>
        <v>0</v>
      </c>
      <c r="X186" s="165">
        <v>1E-3</v>
      </c>
      <c r="Y186" s="165">
        <f t="shared" si="17"/>
        <v>2.12E-2</v>
      </c>
      <c r="Z186" s="165">
        <v>0</v>
      </c>
      <c r="AA186" s="166">
        <f t="shared" si="18"/>
        <v>0</v>
      </c>
      <c r="AR186" s="18" t="s">
        <v>165</v>
      </c>
      <c r="AT186" s="18" t="s">
        <v>161</v>
      </c>
      <c r="AU186" s="18" t="s">
        <v>104</v>
      </c>
      <c r="AY186" s="18" t="s">
        <v>160</v>
      </c>
      <c r="BE186" s="105">
        <f t="shared" si="19"/>
        <v>0</v>
      </c>
      <c r="BF186" s="105">
        <f t="shared" si="20"/>
        <v>0</v>
      </c>
      <c r="BG186" s="105">
        <f t="shared" si="21"/>
        <v>0</v>
      </c>
      <c r="BH186" s="105">
        <f t="shared" si="22"/>
        <v>0</v>
      </c>
      <c r="BI186" s="105">
        <f t="shared" si="23"/>
        <v>0</v>
      </c>
      <c r="BJ186" s="18" t="s">
        <v>11</v>
      </c>
      <c r="BK186" s="105">
        <f t="shared" si="24"/>
        <v>0</v>
      </c>
      <c r="BL186" s="18" t="s">
        <v>165</v>
      </c>
      <c r="BM186" s="18" t="s">
        <v>1074</v>
      </c>
    </row>
    <row r="187" spans="2:65" s="1" customFormat="1" ht="25.5" customHeight="1">
      <c r="B187" s="131"/>
      <c r="C187" s="160" t="s">
        <v>348</v>
      </c>
      <c r="D187" s="160" t="s">
        <v>161</v>
      </c>
      <c r="E187" s="161" t="s">
        <v>1075</v>
      </c>
      <c r="F187" s="218" t="s">
        <v>1076</v>
      </c>
      <c r="G187" s="218"/>
      <c r="H187" s="218"/>
      <c r="I187" s="218"/>
      <c r="J187" s="162" t="s">
        <v>164</v>
      </c>
      <c r="K187" s="163">
        <v>21.2</v>
      </c>
      <c r="L187" s="226">
        <v>0</v>
      </c>
      <c r="M187" s="226"/>
      <c r="N187" s="219">
        <f t="shared" si="15"/>
        <v>0</v>
      </c>
      <c r="O187" s="219"/>
      <c r="P187" s="219"/>
      <c r="Q187" s="219"/>
      <c r="R187" s="134"/>
      <c r="T187" s="164" t="s">
        <v>5</v>
      </c>
      <c r="U187" s="43" t="s">
        <v>43</v>
      </c>
      <c r="V187" s="35"/>
      <c r="W187" s="165">
        <f t="shared" si="16"/>
        <v>0</v>
      </c>
      <c r="X187" s="165">
        <v>0</v>
      </c>
      <c r="Y187" s="165">
        <f t="shared" si="17"/>
        <v>0</v>
      </c>
      <c r="Z187" s="165">
        <v>0</v>
      </c>
      <c r="AA187" s="166">
        <f t="shared" si="18"/>
        <v>0</v>
      </c>
      <c r="AR187" s="18" t="s">
        <v>165</v>
      </c>
      <c r="AT187" s="18" t="s">
        <v>161</v>
      </c>
      <c r="AU187" s="18" t="s">
        <v>104</v>
      </c>
      <c r="AY187" s="18" t="s">
        <v>160</v>
      </c>
      <c r="BE187" s="105">
        <f t="shared" si="19"/>
        <v>0</v>
      </c>
      <c r="BF187" s="105">
        <f t="shared" si="20"/>
        <v>0</v>
      </c>
      <c r="BG187" s="105">
        <f t="shared" si="21"/>
        <v>0</v>
      </c>
      <c r="BH187" s="105">
        <f t="shared" si="22"/>
        <v>0</v>
      </c>
      <c r="BI187" s="105">
        <f t="shared" si="23"/>
        <v>0</v>
      </c>
      <c r="BJ187" s="18" t="s">
        <v>11</v>
      </c>
      <c r="BK187" s="105">
        <f t="shared" si="24"/>
        <v>0</v>
      </c>
      <c r="BL187" s="18" t="s">
        <v>165</v>
      </c>
      <c r="BM187" s="18" t="s">
        <v>1077</v>
      </c>
    </row>
    <row r="188" spans="2:65" s="1" customFormat="1" ht="38.25" customHeight="1">
      <c r="B188" s="131"/>
      <c r="C188" s="160" t="s">
        <v>352</v>
      </c>
      <c r="D188" s="160" t="s">
        <v>161</v>
      </c>
      <c r="E188" s="161" t="s">
        <v>296</v>
      </c>
      <c r="F188" s="218" t="s">
        <v>297</v>
      </c>
      <c r="G188" s="218"/>
      <c r="H188" s="218"/>
      <c r="I188" s="218"/>
      <c r="J188" s="162" t="s">
        <v>164</v>
      </c>
      <c r="K188" s="163">
        <v>95</v>
      </c>
      <c r="L188" s="226">
        <v>0</v>
      </c>
      <c r="M188" s="226"/>
      <c r="N188" s="219">
        <f t="shared" si="15"/>
        <v>0</v>
      </c>
      <c r="O188" s="219"/>
      <c r="P188" s="219"/>
      <c r="Q188" s="219"/>
      <c r="R188" s="134"/>
      <c r="T188" s="164" t="s">
        <v>5</v>
      </c>
      <c r="U188" s="43" t="s">
        <v>43</v>
      </c>
      <c r="V188" s="35"/>
      <c r="W188" s="165">
        <f t="shared" si="16"/>
        <v>0</v>
      </c>
      <c r="X188" s="165">
        <v>0.28361999999999998</v>
      </c>
      <c r="Y188" s="165">
        <f t="shared" si="17"/>
        <v>26.943899999999999</v>
      </c>
      <c r="Z188" s="165">
        <v>0</v>
      </c>
      <c r="AA188" s="166">
        <f t="shared" si="18"/>
        <v>0</v>
      </c>
      <c r="AR188" s="18" t="s">
        <v>165</v>
      </c>
      <c r="AT188" s="18" t="s">
        <v>161</v>
      </c>
      <c r="AU188" s="18" t="s">
        <v>104</v>
      </c>
      <c r="AY188" s="18" t="s">
        <v>160</v>
      </c>
      <c r="BE188" s="105">
        <f t="shared" si="19"/>
        <v>0</v>
      </c>
      <c r="BF188" s="105">
        <f t="shared" si="20"/>
        <v>0</v>
      </c>
      <c r="BG188" s="105">
        <f t="shared" si="21"/>
        <v>0</v>
      </c>
      <c r="BH188" s="105">
        <f t="shared" si="22"/>
        <v>0</v>
      </c>
      <c r="BI188" s="105">
        <f t="shared" si="23"/>
        <v>0</v>
      </c>
      <c r="BJ188" s="18" t="s">
        <v>11</v>
      </c>
      <c r="BK188" s="105">
        <f t="shared" si="24"/>
        <v>0</v>
      </c>
      <c r="BL188" s="18" t="s">
        <v>165</v>
      </c>
      <c r="BM188" s="18" t="s">
        <v>1078</v>
      </c>
    </row>
    <row r="189" spans="2:65" s="1" customFormat="1" ht="25.5" customHeight="1">
      <c r="B189" s="131"/>
      <c r="C189" s="160" t="s">
        <v>356</v>
      </c>
      <c r="D189" s="160" t="s">
        <v>161</v>
      </c>
      <c r="E189" s="161" t="s">
        <v>1079</v>
      </c>
      <c r="F189" s="218" t="s">
        <v>1080</v>
      </c>
      <c r="G189" s="218"/>
      <c r="H189" s="218"/>
      <c r="I189" s="218"/>
      <c r="J189" s="162" t="s">
        <v>207</v>
      </c>
      <c r="K189" s="163">
        <v>133</v>
      </c>
      <c r="L189" s="226">
        <v>0</v>
      </c>
      <c r="M189" s="226"/>
      <c r="N189" s="219">
        <f t="shared" si="15"/>
        <v>0</v>
      </c>
      <c r="O189" s="219"/>
      <c r="P189" s="219"/>
      <c r="Q189" s="219"/>
      <c r="R189" s="134"/>
      <c r="T189" s="164" t="s">
        <v>5</v>
      </c>
      <c r="U189" s="43" t="s">
        <v>43</v>
      </c>
      <c r="V189" s="35"/>
      <c r="W189" s="165">
        <f t="shared" si="16"/>
        <v>0</v>
      </c>
      <c r="X189" s="165">
        <v>0</v>
      </c>
      <c r="Y189" s="165">
        <f t="shared" si="17"/>
        <v>0</v>
      </c>
      <c r="Z189" s="165">
        <v>0</v>
      </c>
      <c r="AA189" s="166">
        <f t="shared" si="18"/>
        <v>0</v>
      </c>
      <c r="AR189" s="18" t="s">
        <v>165</v>
      </c>
      <c r="AT189" s="18" t="s">
        <v>161</v>
      </c>
      <c r="AU189" s="18" t="s">
        <v>104</v>
      </c>
      <c r="AY189" s="18" t="s">
        <v>160</v>
      </c>
      <c r="BE189" s="105">
        <f t="shared" si="19"/>
        <v>0</v>
      </c>
      <c r="BF189" s="105">
        <f t="shared" si="20"/>
        <v>0</v>
      </c>
      <c r="BG189" s="105">
        <f t="shared" si="21"/>
        <v>0</v>
      </c>
      <c r="BH189" s="105">
        <f t="shared" si="22"/>
        <v>0</v>
      </c>
      <c r="BI189" s="105">
        <f t="shared" si="23"/>
        <v>0</v>
      </c>
      <c r="BJ189" s="18" t="s">
        <v>11</v>
      </c>
      <c r="BK189" s="105">
        <f t="shared" si="24"/>
        <v>0</v>
      </c>
      <c r="BL189" s="18" t="s">
        <v>165</v>
      </c>
      <c r="BM189" s="18" t="s">
        <v>1081</v>
      </c>
    </row>
    <row r="190" spans="2:65" s="1" customFormat="1" ht="25.5" customHeight="1">
      <c r="B190" s="131"/>
      <c r="C190" s="167" t="s">
        <v>360</v>
      </c>
      <c r="D190" s="167" t="s">
        <v>304</v>
      </c>
      <c r="E190" s="168" t="s">
        <v>1082</v>
      </c>
      <c r="F190" s="229" t="s">
        <v>1083</v>
      </c>
      <c r="G190" s="229"/>
      <c r="H190" s="229"/>
      <c r="I190" s="229"/>
      <c r="J190" s="169" t="s">
        <v>207</v>
      </c>
      <c r="K190" s="170">
        <v>133</v>
      </c>
      <c r="L190" s="227">
        <v>0</v>
      </c>
      <c r="M190" s="227"/>
      <c r="N190" s="228">
        <f t="shared" si="15"/>
        <v>0</v>
      </c>
      <c r="O190" s="219"/>
      <c r="P190" s="219"/>
      <c r="Q190" s="219"/>
      <c r="R190" s="134"/>
      <c r="T190" s="164" t="s">
        <v>5</v>
      </c>
      <c r="U190" s="43" t="s">
        <v>43</v>
      </c>
      <c r="V190" s="35"/>
      <c r="W190" s="165">
        <f t="shared" si="16"/>
        <v>0</v>
      </c>
      <c r="X190" s="165">
        <v>3.0000000000000001E-5</v>
      </c>
      <c r="Y190" s="165">
        <f t="shared" si="17"/>
        <v>3.9900000000000005E-3</v>
      </c>
      <c r="Z190" s="165">
        <v>0</v>
      </c>
      <c r="AA190" s="166">
        <f t="shared" si="18"/>
        <v>0</v>
      </c>
      <c r="AR190" s="18" t="s">
        <v>191</v>
      </c>
      <c r="AT190" s="18" t="s">
        <v>304</v>
      </c>
      <c r="AU190" s="18" t="s">
        <v>104</v>
      </c>
      <c r="AY190" s="18" t="s">
        <v>160</v>
      </c>
      <c r="BE190" s="105">
        <f t="shared" si="19"/>
        <v>0</v>
      </c>
      <c r="BF190" s="105">
        <f t="shared" si="20"/>
        <v>0</v>
      </c>
      <c r="BG190" s="105">
        <f t="shared" si="21"/>
        <v>0</v>
      </c>
      <c r="BH190" s="105">
        <f t="shared" si="22"/>
        <v>0</v>
      </c>
      <c r="BI190" s="105">
        <f t="shared" si="23"/>
        <v>0</v>
      </c>
      <c r="BJ190" s="18" t="s">
        <v>11</v>
      </c>
      <c r="BK190" s="105">
        <f t="shared" si="24"/>
        <v>0</v>
      </c>
      <c r="BL190" s="18" t="s">
        <v>165</v>
      </c>
      <c r="BM190" s="18" t="s">
        <v>1084</v>
      </c>
    </row>
    <row r="191" spans="2:65" s="1" customFormat="1" ht="25.5" customHeight="1">
      <c r="B191" s="131"/>
      <c r="C191" s="160" t="s">
        <v>364</v>
      </c>
      <c r="D191" s="160" t="s">
        <v>161</v>
      </c>
      <c r="E191" s="161" t="s">
        <v>1085</v>
      </c>
      <c r="F191" s="218" t="s">
        <v>1086</v>
      </c>
      <c r="G191" s="218"/>
      <c r="H191" s="218"/>
      <c r="I191" s="218"/>
      <c r="J191" s="162" t="s">
        <v>207</v>
      </c>
      <c r="K191" s="163">
        <v>133</v>
      </c>
      <c r="L191" s="226">
        <v>0</v>
      </c>
      <c r="M191" s="226"/>
      <c r="N191" s="219">
        <f t="shared" si="15"/>
        <v>0</v>
      </c>
      <c r="O191" s="219"/>
      <c r="P191" s="219"/>
      <c r="Q191" s="219"/>
      <c r="R191" s="134"/>
      <c r="T191" s="164" t="s">
        <v>5</v>
      </c>
      <c r="U191" s="43" t="s">
        <v>43</v>
      </c>
      <c r="V191" s="35"/>
      <c r="W191" s="165">
        <f t="shared" si="16"/>
        <v>0</v>
      </c>
      <c r="X191" s="165">
        <v>0</v>
      </c>
      <c r="Y191" s="165">
        <f t="shared" si="17"/>
        <v>0</v>
      </c>
      <c r="Z191" s="165">
        <v>0</v>
      </c>
      <c r="AA191" s="166">
        <f t="shared" si="18"/>
        <v>0</v>
      </c>
      <c r="AR191" s="18" t="s">
        <v>165</v>
      </c>
      <c r="AT191" s="18" t="s">
        <v>161</v>
      </c>
      <c r="AU191" s="18" t="s">
        <v>104</v>
      </c>
      <c r="AY191" s="18" t="s">
        <v>160</v>
      </c>
      <c r="BE191" s="105">
        <f t="shared" si="19"/>
        <v>0</v>
      </c>
      <c r="BF191" s="105">
        <f t="shared" si="20"/>
        <v>0</v>
      </c>
      <c r="BG191" s="105">
        <f t="shared" si="21"/>
        <v>0</v>
      </c>
      <c r="BH191" s="105">
        <f t="shared" si="22"/>
        <v>0</v>
      </c>
      <c r="BI191" s="105">
        <f t="shared" si="23"/>
        <v>0</v>
      </c>
      <c r="BJ191" s="18" t="s">
        <v>11</v>
      </c>
      <c r="BK191" s="105">
        <f t="shared" si="24"/>
        <v>0</v>
      </c>
      <c r="BL191" s="18" t="s">
        <v>165</v>
      </c>
      <c r="BM191" s="18" t="s">
        <v>1087</v>
      </c>
    </row>
    <row r="192" spans="2:65" s="1" customFormat="1" ht="25.5" customHeight="1">
      <c r="B192" s="131"/>
      <c r="C192" s="167" t="s">
        <v>368</v>
      </c>
      <c r="D192" s="167" t="s">
        <v>304</v>
      </c>
      <c r="E192" s="168" t="s">
        <v>1088</v>
      </c>
      <c r="F192" s="229" t="s">
        <v>1089</v>
      </c>
      <c r="G192" s="229"/>
      <c r="H192" s="229"/>
      <c r="I192" s="229"/>
      <c r="J192" s="169" t="s">
        <v>202</v>
      </c>
      <c r="K192" s="170">
        <v>26.6</v>
      </c>
      <c r="L192" s="227">
        <v>0</v>
      </c>
      <c r="M192" s="227"/>
      <c r="N192" s="228">
        <f t="shared" si="15"/>
        <v>0</v>
      </c>
      <c r="O192" s="219"/>
      <c r="P192" s="219"/>
      <c r="Q192" s="219"/>
      <c r="R192" s="134"/>
      <c r="T192" s="164" t="s">
        <v>5</v>
      </c>
      <c r="U192" s="43" t="s">
        <v>43</v>
      </c>
      <c r="V192" s="35"/>
      <c r="W192" s="165">
        <f t="shared" si="16"/>
        <v>0</v>
      </c>
      <c r="X192" s="165">
        <v>1.6000000000000001E-3</v>
      </c>
      <c r="Y192" s="165">
        <f t="shared" si="17"/>
        <v>4.2560000000000008E-2</v>
      </c>
      <c r="Z192" s="165">
        <v>0</v>
      </c>
      <c r="AA192" s="166">
        <f t="shared" si="18"/>
        <v>0</v>
      </c>
      <c r="AR192" s="18" t="s">
        <v>191</v>
      </c>
      <c r="AT192" s="18" t="s">
        <v>304</v>
      </c>
      <c r="AU192" s="18" t="s">
        <v>104</v>
      </c>
      <c r="AY192" s="18" t="s">
        <v>160</v>
      </c>
      <c r="BE192" s="105">
        <f t="shared" si="19"/>
        <v>0</v>
      </c>
      <c r="BF192" s="105">
        <f t="shared" si="20"/>
        <v>0</v>
      </c>
      <c r="BG192" s="105">
        <f t="shared" si="21"/>
        <v>0</v>
      </c>
      <c r="BH192" s="105">
        <f t="shared" si="22"/>
        <v>0</v>
      </c>
      <c r="BI192" s="105">
        <f t="shared" si="23"/>
        <v>0</v>
      </c>
      <c r="BJ192" s="18" t="s">
        <v>11</v>
      </c>
      <c r="BK192" s="105">
        <f t="shared" si="24"/>
        <v>0</v>
      </c>
      <c r="BL192" s="18" t="s">
        <v>165</v>
      </c>
      <c r="BM192" s="18" t="s">
        <v>1090</v>
      </c>
    </row>
    <row r="193" spans="2:65" s="9" customFormat="1" ht="29.85" customHeight="1">
      <c r="B193" s="149"/>
      <c r="C193" s="150"/>
      <c r="D193" s="159" t="s">
        <v>120</v>
      </c>
      <c r="E193" s="159"/>
      <c r="F193" s="159"/>
      <c r="G193" s="159"/>
      <c r="H193" s="159"/>
      <c r="I193" s="159"/>
      <c r="J193" s="159"/>
      <c r="K193" s="159"/>
      <c r="L193" s="159"/>
      <c r="M193" s="159"/>
      <c r="N193" s="220">
        <f>BK193</f>
        <v>0</v>
      </c>
      <c r="O193" s="221"/>
      <c r="P193" s="221"/>
      <c r="Q193" s="221"/>
      <c r="R193" s="152"/>
      <c r="T193" s="153"/>
      <c r="U193" s="150"/>
      <c r="V193" s="150"/>
      <c r="W193" s="154">
        <f>SUM(W194:W216)</f>
        <v>0</v>
      </c>
      <c r="X193" s="150"/>
      <c r="Y193" s="154">
        <f>SUM(Y194:Y216)</f>
        <v>12.38635</v>
      </c>
      <c r="Z193" s="150"/>
      <c r="AA193" s="155">
        <f>SUM(AA194:AA216)</f>
        <v>3.8198400000000001</v>
      </c>
      <c r="AR193" s="156" t="s">
        <v>11</v>
      </c>
      <c r="AT193" s="157" t="s">
        <v>77</v>
      </c>
      <c r="AU193" s="157" t="s">
        <v>11</v>
      </c>
      <c r="AY193" s="156" t="s">
        <v>160</v>
      </c>
      <c r="BK193" s="158">
        <f>SUM(BK194:BK216)</f>
        <v>0</v>
      </c>
    </row>
    <row r="194" spans="2:65" s="1" customFormat="1" ht="16.5" customHeight="1">
      <c r="B194" s="131"/>
      <c r="C194" s="160" t="s">
        <v>372</v>
      </c>
      <c r="D194" s="160" t="s">
        <v>161</v>
      </c>
      <c r="E194" s="161" t="s">
        <v>1091</v>
      </c>
      <c r="F194" s="218" t="s">
        <v>1092</v>
      </c>
      <c r="G194" s="218"/>
      <c r="H194" s="218"/>
      <c r="I194" s="218"/>
      <c r="J194" s="162" t="s">
        <v>207</v>
      </c>
      <c r="K194" s="163">
        <v>2</v>
      </c>
      <c r="L194" s="226">
        <v>0</v>
      </c>
      <c r="M194" s="226"/>
      <c r="N194" s="219">
        <f t="shared" ref="N194:N216" si="25">ROUND(L194*K194,0)</f>
        <v>0</v>
      </c>
      <c r="O194" s="219"/>
      <c r="P194" s="219"/>
      <c r="Q194" s="219"/>
      <c r="R194" s="134"/>
      <c r="T194" s="164" t="s">
        <v>5</v>
      </c>
      <c r="U194" s="43" t="s">
        <v>43</v>
      </c>
      <c r="V194" s="35"/>
      <c r="W194" s="165">
        <f t="shared" ref="W194:W216" si="26">V194*K194</f>
        <v>0</v>
      </c>
      <c r="X194" s="165">
        <v>0</v>
      </c>
      <c r="Y194" s="165">
        <f t="shared" ref="Y194:Y216" si="27">X194*K194</f>
        <v>0</v>
      </c>
      <c r="Z194" s="165">
        <v>0</v>
      </c>
      <c r="AA194" s="166">
        <f t="shared" ref="AA194:AA216" si="28">Z194*K194</f>
        <v>0</v>
      </c>
      <c r="AR194" s="18" t="s">
        <v>165</v>
      </c>
      <c r="AT194" s="18" t="s">
        <v>161</v>
      </c>
      <c r="AU194" s="18" t="s">
        <v>104</v>
      </c>
      <c r="AY194" s="18" t="s">
        <v>160</v>
      </c>
      <c r="BE194" s="105">
        <f t="shared" ref="BE194:BE216" si="29">IF(U194="základní",N194,0)</f>
        <v>0</v>
      </c>
      <c r="BF194" s="105">
        <f t="shared" ref="BF194:BF216" si="30">IF(U194="snížená",N194,0)</f>
        <v>0</v>
      </c>
      <c r="BG194" s="105">
        <f t="shared" ref="BG194:BG216" si="31">IF(U194="zákl. přenesená",N194,0)</f>
        <v>0</v>
      </c>
      <c r="BH194" s="105">
        <f t="shared" ref="BH194:BH216" si="32">IF(U194="sníž. přenesená",N194,0)</f>
        <v>0</v>
      </c>
      <c r="BI194" s="105">
        <f t="shared" ref="BI194:BI216" si="33">IF(U194="nulová",N194,0)</f>
        <v>0</v>
      </c>
      <c r="BJ194" s="18" t="s">
        <v>11</v>
      </c>
      <c r="BK194" s="105">
        <f t="shared" ref="BK194:BK216" si="34">ROUND(L194*K194,0)</f>
        <v>0</v>
      </c>
      <c r="BL194" s="18" t="s">
        <v>165</v>
      </c>
      <c r="BM194" s="18" t="s">
        <v>1093</v>
      </c>
    </row>
    <row r="195" spans="2:65" s="1" customFormat="1" ht="25.5" customHeight="1">
      <c r="B195" s="131"/>
      <c r="C195" s="160" t="s">
        <v>376</v>
      </c>
      <c r="D195" s="160" t="s">
        <v>161</v>
      </c>
      <c r="E195" s="161" t="s">
        <v>313</v>
      </c>
      <c r="F195" s="218" t="s">
        <v>314</v>
      </c>
      <c r="G195" s="218"/>
      <c r="H195" s="218"/>
      <c r="I195" s="218"/>
      <c r="J195" s="162" t="s">
        <v>202</v>
      </c>
      <c r="K195" s="163">
        <v>95</v>
      </c>
      <c r="L195" s="226">
        <v>0</v>
      </c>
      <c r="M195" s="226"/>
      <c r="N195" s="219">
        <f t="shared" si="25"/>
        <v>0</v>
      </c>
      <c r="O195" s="219"/>
      <c r="P195" s="219"/>
      <c r="Q195" s="219"/>
      <c r="R195" s="134"/>
      <c r="T195" s="164" t="s">
        <v>5</v>
      </c>
      <c r="U195" s="43" t="s">
        <v>43</v>
      </c>
      <c r="V195" s="35"/>
      <c r="W195" s="165">
        <f t="shared" si="26"/>
        <v>0</v>
      </c>
      <c r="X195" s="165">
        <v>0.10095</v>
      </c>
      <c r="Y195" s="165">
        <f t="shared" si="27"/>
        <v>9.5902499999999993</v>
      </c>
      <c r="Z195" s="165">
        <v>0</v>
      </c>
      <c r="AA195" s="166">
        <f t="shared" si="28"/>
        <v>0</v>
      </c>
      <c r="AR195" s="18" t="s">
        <v>165</v>
      </c>
      <c r="AT195" s="18" t="s">
        <v>161</v>
      </c>
      <c r="AU195" s="18" t="s">
        <v>104</v>
      </c>
      <c r="AY195" s="18" t="s">
        <v>160</v>
      </c>
      <c r="BE195" s="105">
        <f t="shared" si="29"/>
        <v>0</v>
      </c>
      <c r="BF195" s="105">
        <f t="shared" si="30"/>
        <v>0</v>
      </c>
      <c r="BG195" s="105">
        <f t="shared" si="31"/>
        <v>0</v>
      </c>
      <c r="BH195" s="105">
        <f t="shared" si="32"/>
        <v>0</v>
      </c>
      <c r="BI195" s="105">
        <f t="shared" si="33"/>
        <v>0</v>
      </c>
      <c r="BJ195" s="18" t="s">
        <v>11</v>
      </c>
      <c r="BK195" s="105">
        <f t="shared" si="34"/>
        <v>0</v>
      </c>
      <c r="BL195" s="18" t="s">
        <v>165</v>
      </c>
      <c r="BM195" s="18" t="s">
        <v>1094</v>
      </c>
    </row>
    <row r="196" spans="2:65" s="1" customFormat="1" ht="25.5" customHeight="1">
      <c r="B196" s="131"/>
      <c r="C196" s="167" t="s">
        <v>380</v>
      </c>
      <c r="D196" s="167" t="s">
        <v>304</v>
      </c>
      <c r="E196" s="168" t="s">
        <v>317</v>
      </c>
      <c r="F196" s="229" t="s">
        <v>318</v>
      </c>
      <c r="G196" s="229"/>
      <c r="H196" s="229"/>
      <c r="I196" s="229"/>
      <c r="J196" s="169" t="s">
        <v>202</v>
      </c>
      <c r="K196" s="170">
        <v>99.75</v>
      </c>
      <c r="L196" s="227">
        <v>0</v>
      </c>
      <c r="M196" s="227"/>
      <c r="N196" s="228">
        <f t="shared" si="25"/>
        <v>0</v>
      </c>
      <c r="O196" s="219"/>
      <c r="P196" s="219"/>
      <c r="Q196" s="219"/>
      <c r="R196" s="134"/>
      <c r="T196" s="164" t="s">
        <v>5</v>
      </c>
      <c r="U196" s="43" t="s">
        <v>43</v>
      </c>
      <c r="V196" s="35"/>
      <c r="W196" s="165">
        <f t="shared" si="26"/>
        <v>0</v>
      </c>
      <c r="X196" s="165">
        <v>2.8000000000000001E-2</v>
      </c>
      <c r="Y196" s="165">
        <f t="shared" si="27"/>
        <v>2.7930000000000001</v>
      </c>
      <c r="Z196" s="165">
        <v>0</v>
      </c>
      <c r="AA196" s="166">
        <f t="shared" si="28"/>
        <v>0</v>
      </c>
      <c r="AR196" s="18" t="s">
        <v>191</v>
      </c>
      <c r="AT196" s="18" t="s">
        <v>304</v>
      </c>
      <c r="AU196" s="18" t="s">
        <v>104</v>
      </c>
      <c r="AY196" s="18" t="s">
        <v>160</v>
      </c>
      <c r="BE196" s="105">
        <f t="shared" si="29"/>
        <v>0</v>
      </c>
      <c r="BF196" s="105">
        <f t="shared" si="30"/>
        <v>0</v>
      </c>
      <c r="BG196" s="105">
        <f t="shared" si="31"/>
        <v>0</v>
      </c>
      <c r="BH196" s="105">
        <f t="shared" si="32"/>
        <v>0</v>
      </c>
      <c r="BI196" s="105">
        <f t="shared" si="33"/>
        <v>0</v>
      </c>
      <c r="BJ196" s="18" t="s">
        <v>11</v>
      </c>
      <c r="BK196" s="105">
        <f t="shared" si="34"/>
        <v>0</v>
      </c>
      <c r="BL196" s="18" t="s">
        <v>165</v>
      </c>
      <c r="BM196" s="18" t="s">
        <v>1095</v>
      </c>
    </row>
    <row r="197" spans="2:65" s="1" customFormat="1" ht="38.25" customHeight="1">
      <c r="B197" s="131"/>
      <c r="C197" s="160" t="s">
        <v>384</v>
      </c>
      <c r="D197" s="160" t="s">
        <v>161</v>
      </c>
      <c r="E197" s="161" t="s">
        <v>1096</v>
      </c>
      <c r="F197" s="218" t="s">
        <v>1097</v>
      </c>
      <c r="G197" s="218"/>
      <c r="H197" s="218"/>
      <c r="I197" s="218"/>
      <c r="J197" s="162" t="s">
        <v>164</v>
      </c>
      <c r="K197" s="163">
        <v>1216</v>
      </c>
      <c r="L197" s="226">
        <v>0</v>
      </c>
      <c r="M197" s="226"/>
      <c r="N197" s="219">
        <f t="shared" si="25"/>
        <v>0</v>
      </c>
      <c r="O197" s="219"/>
      <c r="P197" s="219"/>
      <c r="Q197" s="219"/>
      <c r="R197" s="134"/>
      <c r="T197" s="164" t="s">
        <v>5</v>
      </c>
      <c r="U197" s="43" t="s">
        <v>43</v>
      </c>
      <c r="V197" s="35"/>
      <c r="W197" s="165">
        <f t="shared" si="26"/>
        <v>0</v>
      </c>
      <c r="X197" s="165">
        <v>0</v>
      </c>
      <c r="Y197" s="165">
        <f t="shared" si="27"/>
        <v>0</v>
      </c>
      <c r="Z197" s="165">
        <v>0</v>
      </c>
      <c r="AA197" s="166">
        <f t="shared" si="28"/>
        <v>0</v>
      </c>
      <c r="AR197" s="18" t="s">
        <v>165</v>
      </c>
      <c r="AT197" s="18" t="s">
        <v>161</v>
      </c>
      <c r="AU197" s="18" t="s">
        <v>104</v>
      </c>
      <c r="AY197" s="18" t="s">
        <v>160</v>
      </c>
      <c r="BE197" s="105">
        <f t="shared" si="29"/>
        <v>0</v>
      </c>
      <c r="BF197" s="105">
        <f t="shared" si="30"/>
        <v>0</v>
      </c>
      <c r="BG197" s="105">
        <f t="shared" si="31"/>
        <v>0</v>
      </c>
      <c r="BH197" s="105">
        <f t="shared" si="32"/>
        <v>0</v>
      </c>
      <c r="BI197" s="105">
        <f t="shared" si="33"/>
        <v>0</v>
      </c>
      <c r="BJ197" s="18" t="s">
        <v>11</v>
      </c>
      <c r="BK197" s="105">
        <f t="shared" si="34"/>
        <v>0</v>
      </c>
      <c r="BL197" s="18" t="s">
        <v>165</v>
      </c>
      <c r="BM197" s="18" t="s">
        <v>1098</v>
      </c>
    </row>
    <row r="198" spans="2:65" s="1" customFormat="1" ht="38.25" customHeight="1">
      <c r="B198" s="131"/>
      <c r="C198" s="160" t="s">
        <v>388</v>
      </c>
      <c r="D198" s="160" t="s">
        <v>161</v>
      </c>
      <c r="E198" s="161" t="s">
        <v>325</v>
      </c>
      <c r="F198" s="218" t="s">
        <v>326</v>
      </c>
      <c r="G198" s="218"/>
      <c r="H198" s="218"/>
      <c r="I198" s="218"/>
      <c r="J198" s="162" t="s">
        <v>164</v>
      </c>
      <c r="K198" s="163">
        <v>72960</v>
      </c>
      <c r="L198" s="226">
        <v>0</v>
      </c>
      <c r="M198" s="226"/>
      <c r="N198" s="219">
        <f t="shared" si="25"/>
        <v>0</v>
      </c>
      <c r="O198" s="219"/>
      <c r="P198" s="219"/>
      <c r="Q198" s="219"/>
      <c r="R198" s="134"/>
      <c r="T198" s="164" t="s">
        <v>5</v>
      </c>
      <c r="U198" s="43" t="s">
        <v>43</v>
      </c>
      <c r="V198" s="35"/>
      <c r="W198" s="165">
        <f t="shared" si="26"/>
        <v>0</v>
      </c>
      <c r="X198" s="165">
        <v>0</v>
      </c>
      <c r="Y198" s="165">
        <f t="shared" si="27"/>
        <v>0</v>
      </c>
      <c r="Z198" s="165">
        <v>0</v>
      </c>
      <c r="AA198" s="166">
        <f t="shared" si="28"/>
        <v>0</v>
      </c>
      <c r="AR198" s="18" t="s">
        <v>165</v>
      </c>
      <c r="AT198" s="18" t="s">
        <v>161</v>
      </c>
      <c r="AU198" s="18" t="s">
        <v>104</v>
      </c>
      <c r="AY198" s="18" t="s">
        <v>160</v>
      </c>
      <c r="BE198" s="105">
        <f t="shared" si="29"/>
        <v>0</v>
      </c>
      <c r="BF198" s="105">
        <f t="shared" si="30"/>
        <v>0</v>
      </c>
      <c r="BG198" s="105">
        <f t="shared" si="31"/>
        <v>0</v>
      </c>
      <c r="BH198" s="105">
        <f t="shared" si="32"/>
        <v>0</v>
      </c>
      <c r="BI198" s="105">
        <f t="shared" si="33"/>
        <v>0</v>
      </c>
      <c r="BJ198" s="18" t="s">
        <v>11</v>
      </c>
      <c r="BK198" s="105">
        <f t="shared" si="34"/>
        <v>0</v>
      </c>
      <c r="BL198" s="18" t="s">
        <v>165</v>
      </c>
      <c r="BM198" s="18" t="s">
        <v>1099</v>
      </c>
    </row>
    <row r="199" spans="2:65" s="1" customFormat="1" ht="38.25" customHeight="1">
      <c r="B199" s="131"/>
      <c r="C199" s="160" t="s">
        <v>392</v>
      </c>
      <c r="D199" s="160" t="s">
        <v>161</v>
      </c>
      <c r="E199" s="161" t="s">
        <v>1100</v>
      </c>
      <c r="F199" s="218" t="s">
        <v>1101</v>
      </c>
      <c r="G199" s="218"/>
      <c r="H199" s="218"/>
      <c r="I199" s="218"/>
      <c r="J199" s="162" t="s">
        <v>164</v>
      </c>
      <c r="K199" s="163">
        <v>1216</v>
      </c>
      <c r="L199" s="226">
        <v>0</v>
      </c>
      <c r="M199" s="226"/>
      <c r="N199" s="219">
        <f t="shared" si="25"/>
        <v>0</v>
      </c>
      <c r="O199" s="219"/>
      <c r="P199" s="219"/>
      <c r="Q199" s="219"/>
      <c r="R199" s="134"/>
      <c r="T199" s="164" t="s">
        <v>5</v>
      </c>
      <c r="U199" s="43" t="s">
        <v>43</v>
      </c>
      <c r="V199" s="35"/>
      <c r="W199" s="165">
        <f t="shared" si="26"/>
        <v>0</v>
      </c>
      <c r="X199" s="165">
        <v>0</v>
      </c>
      <c r="Y199" s="165">
        <f t="shared" si="27"/>
        <v>0</v>
      </c>
      <c r="Z199" s="165">
        <v>0</v>
      </c>
      <c r="AA199" s="166">
        <f t="shared" si="28"/>
        <v>0</v>
      </c>
      <c r="AR199" s="18" t="s">
        <v>165</v>
      </c>
      <c r="AT199" s="18" t="s">
        <v>161</v>
      </c>
      <c r="AU199" s="18" t="s">
        <v>104</v>
      </c>
      <c r="AY199" s="18" t="s">
        <v>160</v>
      </c>
      <c r="BE199" s="105">
        <f t="shared" si="29"/>
        <v>0</v>
      </c>
      <c r="BF199" s="105">
        <f t="shared" si="30"/>
        <v>0</v>
      </c>
      <c r="BG199" s="105">
        <f t="shared" si="31"/>
        <v>0</v>
      </c>
      <c r="BH199" s="105">
        <f t="shared" si="32"/>
        <v>0</v>
      </c>
      <c r="BI199" s="105">
        <f t="shared" si="33"/>
        <v>0</v>
      </c>
      <c r="BJ199" s="18" t="s">
        <v>11</v>
      </c>
      <c r="BK199" s="105">
        <f t="shared" si="34"/>
        <v>0</v>
      </c>
      <c r="BL199" s="18" t="s">
        <v>165</v>
      </c>
      <c r="BM199" s="18" t="s">
        <v>1102</v>
      </c>
    </row>
    <row r="200" spans="2:65" s="1" customFormat="1" ht="25.5" customHeight="1">
      <c r="B200" s="131"/>
      <c r="C200" s="160" t="s">
        <v>396</v>
      </c>
      <c r="D200" s="160" t="s">
        <v>161</v>
      </c>
      <c r="E200" s="161" t="s">
        <v>333</v>
      </c>
      <c r="F200" s="218" t="s">
        <v>334</v>
      </c>
      <c r="G200" s="218"/>
      <c r="H200" s="218"/>
      <c r="I200" s="218"/>
      <c r="J200" s="162" t="s">
        <v>164</v>
      </c>
      <c r="K200" s="163">
        <v>1216</v>
      </c>
      <c r="L200" s="226">
        <v>0</v>
      </c>
      <c r="M200" s="226"/>
      <c r="N200" s="219">
        <f t="shared" si="25"/>
        <v>0</v>
      </c>
      <c r="O200" s="219"/>
      <c r="P200" s="219"/>
      <c r="Q200" s="219"/>
      <c r="R200" s="134"/>
      <c r="T200" s="164" t="s">
        <v>5</v>
      </c>
      <c r="U200" s="43" t="s">
        <v>43</v>
      </c>
      <c r="V200" s="35"/>
      <c r="W200" s="165">
        <f t="shared" si="26"/>
        <v>0</v>
      </c>
      <c r="X200" s="165">
        <v>0</v>
      </c>
      <c r="Y200" s="165">
        <f t="shared" si="27"/>
        <v>0</v>
      </c>
      <c r="Z200" s="165">
        <v>0</v>
      </c>
      <c r="AA200" s="166">
        <f t="shared" si="28"/>
        <v>0</v>
      </c>
      <c r="AR200" s="18" t="s">
        <v>165</v>
      </c>
      <c r="AT200" s="18" t="s">
        <v>161</v>
      </c>
      <c r="AU200" s="18" t="s">
        <v>104</v>
      </c>
      <c r="AY200" s="18" t="s">
        <v>160</v>
      </c>
      <c r="BE200" s="105">
        <f t="shared" si="29"/>
        <v>0</v>
      </c>
      <c r="BF200" s="105">
        <f t="shared" si="30"/>
        <v>0</v>
      </c>
      <c r="BG200" s="105">
        <f t="shared" si="31"/>
        <v>0</v>
      </c>
      <c r="BH200" s="105">
        <f t="shared" si="32"/>
        <v>0</v>
      </c>
      <c r="BI200" s="105">
        <f t="shared" si="33"/>
        <v>0</v>
      </c>
      <c r="BJ200" s="18" t="s">
        <v>11</v>
      </c>
      <c r="BK200" s="105">
        <f t="shared" si="34"/>
        <v>0</v>
      </c>
      <c r="BL200" s="18" t="s">
        <v>165</v>
      </c>
      <c r="BM200" s="18" t="s">
        <v>1103</v>
      </c>
    </row>
    <row r="201" spans="2:65" s="1" customFormat="1" ht="25.5" customHeight="1">
      <c r="B201" s="131"/>
      <c r="C201" s="160" t="s">
        <v>400</v>
      </c>
      <c r="D201" s="160" t="s">
        <v>161</v>
      </c>
      <c r="E201" s="161" t="s">
        <v>337</v>
      </c>
      <c r="F201" s="218" t="s">
        <v>338</v>
      </c>
      <c r="G201" s="218"/>
      <c r="H201" s="218"/>
      <c r="I201" s="218"/>
      <c r="J201" s="162" t="s">
        <v>164</v>
      </c>
      <c r="K201" s="163">
        <v>72960</v>
      </c>
      <c r="L201" s="226">
        <v>0</v>
      </c>
      <c r="M201" s="226"/>
      <c r="N201" s="219">
        <f t="shared" si="25"/>
        <v>0</v>
      </c>
      <c r="O201" s="219"/>
      <c r="P201" s="219"/>
      <c r="Q201" s="219"/>
      <c r="R201" s="134"/>
      <c r="T201" s="164" t="s">
        <v>5</v>
      </c>
      <c r="U201" s="43" t="s">
        <v>43</v>
      </c>
      <c r="V201" s="35"/>
      <c r="W201" s="165">
        <f t="shared" si="26"/>
        <v>0</v>
      </c>
      <c r="X201" s="165">
        <v>0</v>
      </c>
      <c r="Y201" s="165">
        <f t="shared" si="27"/>
        <v>0</v>
      </c>
      <c r="Z201" s="165">
        <v>0</v>
      </c>
      <c r="AA201" s="166">
        <f t="shared" si="28"/>
        <v>0</v>
      </c>
      <c r="AR201" s="18" t="s">
        <v>165</v>
      </c>
      <c r="AT201" s="18" t="s">
        <v>161</v>
      </c>
      <c r="AU201" s="18" t="s">
        <v>104</v>
      </c>
      <c r="AY201" s="18" t="s">
        <v>160</v>
      </c>
      <c r="BE201" s="105">
        <f t="shared" si="29"/>
        <v>0</v>
      </c>
      <c r="BF201" s="105">
        <f t="shared" si="30"/>
        <v>0</v>
      </c>
      <c r="BG201" s="105">
        <f t="shared" si="31"/>
        <v>0</v>
      </c>
      <c r="BH201" s="105">
        <f t="shared" si="32"/>
        <v>0</v>
      </c>
      <c r="BI201" s="105">
        <f t="shared" si="33"/>
        <v>0</v>
      </c>
      <c r="BJ201" s="18" t="s">
        <v>11</v>
      </c>
      <c r="BK201" s="105">
        <f t="shared" si="34"/>
        <v>0</v>
      </c>
      <c r="BL201" s="18" t="s">
        <v>165</v>
      </c>
      <c r="BM201" s="18" t="s">
        <v>1104</v>
      </c>
    </row>
    <row r="202" spans="2:65" s="1" customFormat="1" ht="25.5" customHeight="1">
      <c r="B202" s="131"/>
      <c r="C202" s="160" t="s">
        <v>404</v>
      </c>
      <c r="D202" s="160" t="s">
        <v>161</v>
      </c>
      <c r="E202" s="161" t="s">
        <v>341</v>
      </c>
      <c r="F202" s="218" t="s">
        <v>342</v>
      </c>
      <c r="G202" s="218"/>
      <c r="H202" s="218"/>
      <c r="I202" s="218"/>
      <c r="J202" s="162" t="s">
        <v>164</v>
      </c>
      <c r="K202" s="163">
        <v>1216</v>
      </c>
      <c r="L202" s="226">
        <v>0</v>
      </c>
      <c r="M202" s="226"/>
      <c r="N202" s="219">
        <f t="shared" si="25"/>
        <v>0</v>
      </c>
      <c r="O202" s="219"/>
      <c r="P202" s="219"/>
      <c r="Q202" s="219"/>
      <c r="R202" s="134"/>
      <c r="T202" s="164" t="s">
        <v>5</v>
      </c>
      <c r="U202" s="43" t="s">
        <v>43</v>
      </c>
      <c r="V202" s="35"/>
      <c r="W202" s="165">
        <f t="shared" si="26"/>
        <v>0</v>
      </c>
      <c r="X202" s="165">
        <v>0</v>
      </c>
      <c r="Y202" s="165">
        <f t="shared" si="27"/>
        <v>0</v>
      </c>
      <c r="Z202" s="165">
        <v>0</v>
      </c>
      <c r="AA202" s="166">
        <f t="shared" si="28"/>
        <v>0</v>
      </c>
      <c r="AR202" s="18" t="s">
        <v>165</v>
      </c>
      <c r="AT202" s="18" t="s">
        <v>161</v>
      </c>
      <c r="AU202" s="18" t="s">
        <v>104</v>
      </c>
      <c r="AY202" s="18" t="s">
        <v>160</v>
      </c>
      <c r="BE202" s="105">
        <f t="shared" si="29"/>
        <v>0</v>
      </c>
      <c r="BF202" s="105">
        <f t="shared" si="30"/>
        <v>0</v>
      </c>
      <c r="BG202" s="105">
        <f t="shared" si="31"/>
        <v>0</v>
      </c>
      <c r="BH202" s="105">
        <f t="shared" si="32"/>
        <v>0</v>
      </c>
      <c r="BI202" s="105">
        <f t="shared" si="33"/>
        <v>0</v>
      </c>
      <c r="BJ202" s="18" t="s">
        <v>11</v>
      </c>
      <c r="BK202" s="105">
        <f t="shared" si="34"/>
        <v>0</v>
      </c>
      <c r="BL202" s="18" t="s">
        <v>165</v>
      </c>
      <c r="BM202" s="18" t="s">
        <v>1105</v>
      </c>
    </row>
    <row r="203" spans="2:65" s="1" customFormat="1" ht="16.5" customHeight="1">
      <c r="B203" s="131"/>
      <c r="C203" s="160" t="s">
        <v>408</v>
      </c>
      <c r="D203" s="160" t="s">
        <v>161</v>
      </c>
      <c r="E203" s="161" t="s">
        <v>345</v>
      </c>
      <c r="F203" s="218" t="s">
        <v>346</v>
      </c>
      <c r="G203" s="218"/>
      <c r="H203" s="218"/>
      <c r="I203" s="218"/>
      <c r="J203" s="162" t="s">
        <v>202</v>
      </c>
      <c r="K203" s="163">
        <v>6</v>
      </c>
      <c r="L203" s="226">
        <v>0</v>
      </c>
      <c r="M203" s="226"/>
      <c r="N203" s="219">
        <f t="shared" si="25"/>
        <v>0</v>
      </c>
      <c r="O203" s="219"/>
      <c r="P203" s="219"/>
      <c r="Q203" s="219"/>
      <c r="R203" s="134"/>
      <c r="T203" s="164" t="s">
        <v>5</v>
      </c>
      <c r="U203" s="43" t="s">
        <v>43</v>
      </c>
      <c r="V203" s="35"/>
      <c r="W203" s="165">
        <f t="shared" si="26"/>
        <v>0</v>
      </c>
      <c r="X203" s="165">
        <v>0</v>
      </c>
      <c r="Y203" s="165">
        <f t="shared" si="27"/>
        <v>0</v>
      </c>
      <c r="Z203" s="165">
        <v>0</v>
      </c>
      <c r="AA203" s="166">
        <f t="shared" si="28"/>
        <v>0</v>
      </c>
      <c r="AR203" s="18" t="s">
        <v>165</v>
      </c>
      <c r="AT203" s="18" t="s">
        <v>161</v>
      </c>
      <c r="AU203" s="18" t="s">
        <v>104</v>
      </c>
      <c r="AY203" s="18" t="s">
        <v>160</v>
      </c>
      <c r="BE203" s="105">
        <f t="shared" si="29"/>
        <v>0</v>
      </c>
      <c r="BF203" s="105">
        <f t="shared" si="30"/>
        <v>0</v>
      </c>
      <c r="BG203" s="105">
        <f t="shared" si="31"/>
        <v>0</v>
      </c>
      <c r="BH203" s="105">
        <f t="shared" si="32"/>
        <v>0</v>
      </c>
      <c r="BI203" s="105">
        <f t="shared" si="33"/>
        <v>0</v>
      </c>
      <c r="BJ203" s="18" t="s">
        <v>11</v>
      </c>
      <c r="BK203" s="105">
        <f t="shared" si="34"/>
        <v>0</v>
      </c>
      <c r="BL203" s="18" t="s">
        <v>165</v>
      </c>
      <c r="BM203" s="18" t="s">
        <v>1106</v>
      </c>
    </row>
    <row r="204" spans="2:65" s="1" customFormat="1" ht="25.5" customHeight="1">
      <c r="B204" s="131"/>
      <c r="C204" s="160" t="s">
        <v>412</v>
      </c>
      <c r="D204" s="160" t="s">
        <v>161</v>
      </c>
      <c r="E204" s="161" t="s">
        <v>349</v>
      </c>
      <c r="F204" s="218" t="s">
        <v>350</v>
      </c>
      <c r="G204" s="218"/>
      <c r="H204" s="218"/>
      <c r="I204" s="218"/>
      <c r="J204" s="162" t="s">
        <v>202</v>
      </c>
      <c r="K204" s="163">
        <v>360</v>
      </c>
      <c r="L204" s="226">
        <v>0</v>
      </c>
      <c r="M204" s="226"/>
      <c r="N204" s="219">
        <f t="shared" si="25"/>
        <v>0</v>
      </c>
      <c r="O204" s="219"/>
      <c r="P204" s="219"/>
      <c r="Q204" s="219"/>
      <c r="R204" s="134"/>
      <c r="T204" s="164" t="s">
        <v>5</v>
      </c>
      <c r="U204" s="43" t="s">
        <v>43</v>
      </c>
      <c r="V204" s="35"/>
      <c r="W204" s="165">
        <f t="shared" si="26"/>
        <v>0</v>
      </c>
      <c r="X204" s="165">
        <v>0</v>
      </c>
      <c r="Y204" s="165">
        <f t="shared" si="27"/>
        <v>0</v>
      </c>
      <c r="Z204" s="165">
        <v>0</v>
      </c>
      <c r="AA204" s="166">
        <f t="shared" si="28"/>
        <v>0</v>
      </c>
      <c r="AR204" s="18" t="s">
        <v>165</v>
      </c>
      <c r="AT204" s="18" t="s">
        <v>161</v>
      </c>
      <c r="AU204" s="18" t="s">
        <v>104</v>
      </c>
      <c r="AY204" s="18" t="s">
        <v>160</v>
      </c>
      <c r="BE204" s="105">
        <f t="shared" si="29"/>
        <v>0</v>
      </c>
      <c r="BF204" s="105">
        <f t="shared" si="30"/>
        <v>0</v>
      </c>
      <c r="BG204" s="105">
        <f t="shared" si="31"/>
        <v>0</v>
      </c>
      <c r="BH204" s="105">
        <f t="shared" si="32"/>
        <v>0</v>
      </c>
      <c r="BI204" s="105">
        <f t="shared" si="33"/>
        <v>0</v>
      </c>
      <c r="BJ204" s="18" t="s">
        <v>11</v>
      </c>
      <c r="BK204" s="105">
        <f t="shared" si="34"/>
        <v>0</v>
      </c>
      <c r="BL204" s="18" t="s">
        <v>165</v>
      </c>
      <c r="BM204" s="18" t="s">
        <v>1107</v>
      </c>
    </row>
    <row r="205" spans="2:65" s="1" customFormat="1" ht="16.5" customHeight="1">
      <c r="B205" s="131"/>
      <c r="C205" s="160" t="s">
        <v>416</v>
      </c>
      <c r="D205" s="160" t="s">
        <v>161</v>
      </c>
      <c r="E205" s="161" t="s">
        <v>353</v>
      </c>
      <c r="F205" s="218" t="s">
        <v>354</v>
      </c>
      <c r="G205" s="218"/>
      <c r="H205" s="218"/>
      <c r="I205" s="218"/>
      <c r="J205" s="162" t="s">
        <v>202</v>
      </c>
      <c r="K205" s="163">
        <v>6</v>
      </c>
      <c r="L205" s="226">
        <v>0</v>
      </c>
      <c r="M205" s="226"/>
      <c r="N205" s="219">
        <f t="shared" si="25"/>
        <v>0</v>
      </c>
      <c r="O205" s="219"/>
      <c r="P205" s="219"/>
      <c r="Q205" s="219"/>
      <c r="R205" s="134"/>
      <c r="T205" s="164" t="s">
        <v>5</v>
      </c>
      <c r="U205" s="43" t="s">
        <v>43</v>
      </c>
      <c r="V205" s="35"/>
      <c r="W205" s="165">
        <f t="shared" si="26"/>
        <v>0</v>
      </c>
      <c r="X205" s="165">
        <v>0</v>
      </c>
      <c r="Y205" s="165">
        <f t="shared" si="27"/>
        <v>0</v>
      </c>
      <c r="Z205" s="165">
        <v>0</v>
      </c>
      <c r="AA205" s="166">
        <f t="shared" si="28"/>
        <v>0</v>
      </c>
      <c r="AR205" s="18" t="s">
        <v>165</v>
      </c>
      <c r="AT205" s="18" t="s">
        <v>161</v>
      </c>
      <c r="AU205" s="18" t="s">
        <v>104</v>
      </c>
      <c r="AY205" s="18" t="s">
        <v>160</v>
      </c>
      <c r="BE205" s="105">
        <f t="shared" si="29"/>
        <v>0</v>
      </c>
      <c r="BF205" s="105">
        <f t="shared" si="30"/>
        <v>0</v>
      </c>
      <c r="BG205" s="105">
        <f t="shared" si="31"/>
        <v>0</v>
      </c>
      <c r="BH205" s="105">
        <f t="shared" si="32"/>
        <v>0</v>
      </c>
      <c r="BI205" s="105">
        <f t="shared" si="33"/>
        <v>0</v>
      </c>
      <c r="BJ205" s="18" t="s">
        <v>11</v>
      </c>
      <c r="BK205" s="105">
        <f t="shared" si="34"/>
        <v>0</v>
      </c>
      <c r="BL205" s="18" t="s">
        <v>165</v>
      </c>
      <c r="BM205" s="18" t="s">
        <v>1108</v>
      </c>
    </row>
    <row r="206" spans="2:65" s="1" customFormat="1" ht="38.25" customHeight="1">
      <c r="B206" s="131"/>
      <c r="C206" s="160" t="s">
        <v>420</v>
      </c>
      <c r="D206" s="160" t="s">
        <v>161</v>
      </c>
      <c r="E206" s="161" t="s">
        <v>1109</v>
      </c>
      <c r="F206" s="218" t="s">
        <v>1110</v>
      </c>
      <c r="G206" s="218"/>
      <c r="H206" s="218"/>
      <c r="I206" s="218"/>
      <c r="J206" s="162" t="s">
        <v>164</v>
      </c>
      <c r="K206" s="163">
        <v>20</v>
      </c>
      <c r="L206" s="226">
        <v>0</v>
      </c>
      <c r="M206" s="226"/>
      <c r="N206" s="219">
        <f t="shared" si="25"/>
        <v>0</v>
      </c>
      <c r="O206" s="219"/>
      <c r="P206" s="219"/>
      <c r="Q206" s="219"/>
      <c r="R206" s="134"/>
      <c r="T206" s="164" t="s">
        <v>5</v>
      </c>
      <c r="U206" s="43" t="s">
        <v>43</v>
      </c>
      <c r="V206" s="35"/>
      <c r="W206" s="165">
        <f t="shared" si="26"/>
        <v>0</v>
      </c>
      <c r="X206" s="165">
        <v>1.2999999999999999E-4</v>
      </c>
      <c r="Y206" s="165">
        <f t="shared" si="27"/>
        <v>2.5999999999999999E-3</v>
      </c>
      <c r="Z206" s="165">
        <v>0</v>
      </c>
      <c r="AA206" s="166">
        <f t="shared" si="28"/>
        <v>0</v>
      </c>
      <c r="AR206" s="18" t="s">
        <v>165</v>
      </c>
      <c r="AT206" s="18" t="s">
        <v>161</v>
      </c>
      <c r="AU206" s="18" t="s">
        <v>104</v>
      </c>
      <c r="AY206" s="18" t="s">
        <v>160</v>
      </c>
      <c r="BE206" s="105">
        <f t="shared" si="29"/>
        <v>0</v>
      </c>
      <c r="BF206" s="105">
        <f t="shared" si="30"/>
        <v>0</v>
      </c>
      <c r="BG206" s="105">
        <f t="shared" si="31"/>
        <v>0</v>
      </c>
      <c r="BH206" s="105">
        <f t="shared" si="32"/>
        <v>0</v>
      </c>
      <c r="BI206" s="105">
        <f t="shared" si="33"/>
        <v>0</v>
      </c>
      <c r="BJ206" s="18" t="s">
        <v>11</v>
      </c>
      <c r="BK206" s="105">
        <f t="shared" si="34"/>
        <v>0</v>
      </c>
      <c r="BL206" s="18" t="s">
        <v>165</v>
      </c>
      <c r="BM206" s="18" t="s">
        <v>1111</v>
      </c>
    </row>
    <row r="207" spans="2:65" s="1" customFormat="1" ht="16.5" customHeight="1">
      <c r="B207" s="131"/>
      <c r="C207" s="160" t="s">
        <v>424</v>
      </c>
      <c r="D207" s="160" t="s">
        <v>161</v>
      </c>
      <c r="E207" s="161" t="s">
        <v>1112</v>
      </c>
      <c r="F207" s="218" t="s">
        <v>1113</v>
      </c>
      <c r="G207" s="218"/>
      <c r="H207" s="218"/>
      <c r="I207" s="218"/>
      <c r="J207" s="162" t="s">
        <v>164</v>
      </c>
      <c r="K207" s="163">
        <v>50</v>
      </c>
      <c r="L207" s="226">
        <v>0</v>
      </c>
      <c r="M207" s="226"/>
      <c r="N207" s="219">
        <f t="shared" si="25"/>
        <v>0</v>
      </c>
      <c r="O207" s="219"/>
      <c r="P207" s="219"/>
      <c r="Q207" s="219"/>
      <c r="R207" s="134"/>
      <c r="T207" s="164" t="s">
        <v>5</v>
      </c>
      <c r="U207" s="43" t="s">
        <v>43</v>
      </c>
      <c r="V207" s="35"/>
      <c r="W207" s="165">
        <f t="shared" si="26"/>
        <v>0</v>
      </c>
      <c r="X207" s="165">
        <v>1.0000000000000001E-5</v>
      </c>
      <c r="Y207" s="165">
        <f t="shared" si="27"/>
        <v>5.0000000000000001E-4</v>
      </c>
      <c r="Z207" s="165">
        <v>0</v>
      </c>
      <c r="AA207" s="166">
        <f t="shared" si="28"/>
        <v>0</v>
      </c>
      <c r="AR207" s="18" t="s">
        <v>165</v>
      </c>
      <c r="AT207" s="18" t="s">
        <v>161</v>
      </c>
      <c r="AU207" s="18" t="s">
        <v>104</v>
      </c>
      <c r="AY207" s="18" t="s">
        <v>160</v>
      </c>
      <c r="BE207" s="105">
        <f t="shared" si="29"/>
        <v>0</v>
      </c>
      <c r="BF207" s="105">
        <f t="shared" si="30"/>
        <v>0</v>
      </c>
      <c r="BG207" s="105">
        <f t="shared" si="31"/>
        <v>0</v>
      </c>
      <c r="BH207" s="105">
        <f t="shared" si="32"/>
        <v>0</v>
      </c>
      <c r="BI207" s="105">
        <f t="shared" si="33"/>
        <v>0</v>
      </c>
      <c r="BJ207" s="18" t="s">
        <v>11</v>
      </c>
      <c r="BK207" s="105">
        <f t="shared" si="34"/>
        <v>0</v>
      </c>
      <c r="BL207" s="18" t="s">
        <v>165</v>
      </c>
      <c r="BM207" s="18" t="s">
        <v>1114</v>
      </c>
    </row>
    <row r="208" spans="2:65" s="1" customFormat="1" ht="25.5" customHeight="1">
      <c r="B208" s="131"/>
      <c r="C208" s="160" t="s">
        <v>428</v>
      </c>
      <c r="D208" s="160" t="s">
        <v>161</v>
      </c>
      <c r="E208" s="161" t="s">
        <v>1115</v>
      </c>
      <c r="F208" s="218" t="s">
        <v>1116</v>
      </c>
      <c r="G208" s="218"/>
      <c r="H208" s="218"/>
      <c r="I208" s="218"/>
      <c r="J208" s="162" t="s">
        <v>169</v>
      </c>
      <c r="K208" s="163">
        <v>1.5</v>
      </c>
      <c r="L208" s="226">
        <v>0</v>
      </c>
      <c r="M208" s="226"/>
      <c r="N208" s="219">
        <f t="shared" si="25"/>
        <v>0</v>
      </c>
      <c r="O208" s="219"/>
      <c r="P208" s="219"/>
      <c r="Q208" s="219"/>
      <c r="R208" s="134"/>
      <c r="T208" s="164" t="s">
        <v>5</v>
      </c>
      <c r="U208" s="43" t="s">
        <v>43</v>
      </c>
      <c r="V208" s="35"/>
      <c r="W208" s="165">
        <f t="shared" si="26"/>
        <v>0</v>
      </c>
      <c r="X208" s="165">
        <v>0</v>
      </c>
      <c r="Y208" s="165">
        <f t="shared" si="27"/>
        <v>0</v>
      </c>
      <c r="Z208" s="165">
        <v>2</v>
      </c>
      <c r="AA208" s="166">
        <f t="shared" si="28"/>
        <v>3</v>
      </c>
      <c r="AR208" s="18" t="s">
        <v>165</v>
      </c>
      <c r="AT208" s="18" t="s">
        <v>161</v>
      </c>
      <c r="AU208" s="18" t="s">
        <v>104</v>
      </c>
      <c r="AY208" s="18" t="s">
        <v>160</v>
      </c>
      <c r="BE208" s="105">
        <f t="shared" si="29"/>
        <v>0</v>
      </c>
      <c r="BF208" s="105">
        <f t="shared" si="30"/>
        <v>0</v>
      </c>
      <c r="BG208" s="105">
        <f t="shared" si="31"/>
        <v>0</v>
      </c>
      <c r="BH208" s="105">
        <f t="shared" si="32"/>
        <v>0</v>
      </c>
      <c r="BI208" s="105">
        <f t="shared" si="33"/>
        <v>0</v>
      </c>
      <c r="BJ208" s="18" t="s">
        <v>11</v>
      </c>
      <c r="BK208" s="105">
        <f t="shared" si="34"/>
        <v>0</v>
      </c>
      <c r="BL208" s="18" t="s">
        <v>165</v>
      </c>
      <c r="BM208" s="18" t="s">
        <v>1117</v>
      </c>
    </row>
    <row r="209" spans="2:65" s="1" customFormat="1" ht="25.5" customHeight="1">
      <c r="B209" s="131"/>
      <c r="C209" s="160" t="s">
        <v>432</v>
      </c>
      <c r="D209" s="160" t="s">
        <v>161</v>
      </c>
      <c r="E209" s="161" t="s">
        <v>377</v>
      </c>
      <c r="F209" s="218" t="s">
        <v>378</v>
      </c>
      <c r="G209" s="218"/>
      <c r="H209" s="218"/>
      <c r="I209" s="218"/>
      <c r="J209" s="162" t="s">
        <v>164</v>
      </c>
      <c r="K209" s="163">
        <v>1.44</v>
      </c>
      <c r="L209" s="226">
        <v>0</v>
      </c>
      <c r="M209" s="226"/>
      <c r="N209" s="219">
        <f t="shared" si="25"/>
        <v>0</v>
      </c>
      <c r="O209" s="219"/>
      <c r="P209" s="219"/>
      <c r="Q209" s="219"/>
      <c r="R209" s="134"/>
      <c r="T209" s="164" t="s">
        <v>5</v>
      </c>
      <c r="U209" s="43" t="s">
        <v>43</v>
      </c>
      <c r="V209" s="35"/>
      <c r="W209" s="165">
        <f t="shared" si="26"/>
        <v>0</v>
      </c>
      <c r="X209" s="165">
        <v>0</v>
      </c>
      <c r="Y209" s="165">
        <f t="shared" si="27"/>
        <v>0</v>
      </c>
      <c r="Z209" s="165">
        <v>5.5E-2</v>
      </c>
      <c r="AA209" s="166">
        <f t="shared" si="28"/>
        <v>7.9199999999999993E-2</v>
      </c>
      <c r="AR209" s="18" t="s">
        <v>165</v>
      </c>
      <c r="AT209" s="18" t="s">
        <v>161</v>
      </c>
      <c r="AU209" s="18" t="s">
        <v>104</v>
      </c>
      <c r="AY209" s="18" t="s">
        <v>160</v>
      </c>
      <c r="BE209" s="105">
        <f t="shared" si="29"/>
        <v>0</v>
      </c>
      <c r="BF209" s="105">
        <f t="shared" si="30"/>
        <v>0</v>
      </c>
      <c r="BG209" s="105">
        <f t="shared" si="31"/>
        <v>0</v>
      </c>
      <c r="BH209" s="105">
        <f t="shared" si="32"/>
        <v>0</v>
      </c>
      <c r="BI209" s="105">
        <f t="shared" si="33"/>
        <v>0</v>
      </c>
      <c r="BJ209" s="18" t="s">
        <v>11</v>
      </c>
      <c r="BK209" s="105">
        <f t="shared" si="34"/>
        <v>0</v>
      </c>
      <c r="BL209" s="18" t="s">
        <v>165</v>
      </c>
      <c r="BM209" s="18" t="s">
        <v>1118</v>
      </c>
    </row>
    <row r="210" spans="2:65" s="1" customFormat="1" ht="25.5" customHeight="1">
      <c r="B210" s="131"/>
      <c r="C210" s="160" t="s">
        <v>436</v>
      </c>
      <c r="D210" s="160" t="s">
        <v>161</v>
      </c>
      <c r="E210" s="161" t="s">
        <v>1119</v>
      </c>
      <c r="F210" s="218" t="s">
        <v>1120</v>
      </c>
      <c r="G210" s="218"/>
      <c r="H210" s="218"/>
      <c r="I210" s="218"/>
      <c r="J210" s="162" t="s">
        <v>164</v>
      </c>
      <c r="K210" s="163">
        <v>1.5</v>
      </c>
      <c r="L210" s="226">
        <v>0</v>
      </c>
      <c r="M210" s="226"/>
      <c r="N210" s="219">
        <f t="shared" si="25"/>
        <v>0</v>
      </c>
      <c r="O210" s="219"/>
      <c r="P210" s="219"/>
      <c r="Q210" s="219"/>
      <c r="R210" s="134"/>
      <c r="T210" s="164" t="s">
        <v>5</v>
      </c>
      <c r="U210" s="43" t="s">
        <v>43</v>
      </c>
      <c r="V210" s="35"/>
      <c r="W210" s="165">
        <f t="shared" si="26"/>
        <v>0</v>
      </c>
      <c r="X210" s="165">
        <v>0</v>
      </c>
      <c r="Y210" s="165">
        <f t="shared" si="27"/>
        <v>0</v>
      </c>
      <c r="Z210" s="165">
        <v>4.8000000000000001E-2</v>
      </c>
      <c r="AA210" s="166">
        <f t="shared" si="28"/>
        <v>7.2000000000000008E-2</v>
      </c>
      <c r="AR210" s="18" t="s">
        <v>165</v>
      </c>
      <c r="AT210" s="18" t="s">
        <v>161</v>
      </c>
      <c r="AU210" s="18" t="s">
        <v>104</v>
      </c>
      <c r="AY210" s="18" t="s">
        <v>160</v>
      </c>
      <c r="BE210" s="105">
        <f t="shared" si="29"/>
        <v>0</v>
      </c>
      <c r="BF210" s="105">
        <f t="shared" si="30"/>
        <v>0</v>
      </c>
      <c r="BG210" s="105">
        <f t="shared" si="31"/>
        <v>0</v>
      </c>
      <c r="BH210" s="105">
        <f t="shared" si="32"/>
        <v>0</v>
      </c>
      <c r="BI210" s="105">
        <f t="shared" si="33"/>
        <v>0</v>
      </c>
      <c r="BJ210" s="18" t="s">
        <v>11</v>
      </c>
      <c r="BK210" s="105">
        <f t="shared" si="34"/>
        <v>0</v>
      </c>
      <c r="BL210" s="18" t="s">
        <v>165</v>
      </c>
      <c r="BM210" s="18" t="s">
        <v>1121</v>
      </c>
    </row>
    <row r="211" spans="2:65" s="1" customFormat="1" ht="25.5" customHeight="1">
      <c r="B211" s="131"/>
      <c r="C211" s="160" t="s">
        <v>440</v>
      </c>
      <c r="D211" s="160" t="s">
        <v>161</v>
      </c>
      <c r="E211" s="161" t="s">
        <v>1122</v>
      </c>
      <c r="F211" s="218" t="s">
        <v>1123</v>
      </c>
      <c r="G211" s="218"/>
      <c r="H211" s="218"/>
      <c r="I211" s="218"/>
      <c r="J211" s="162" t="s">
        <v>164</v>
      </c>
      <c r="K211" s="163">
        <v>1.44</v>
      </c>
      <c r="L211" s="226">
        <v>0</v>
      </c>
      <c r="M211" s="226"/>
      <c r="N211" s="219">
        <f t="shared" si="25"/>
        <v>0</v>
      </c>
      <c r="O211" s="219"/>
      <c r="P211" s="219"/>
      <c r="Q211" s="219"/>
      <c r="R211" s="134"/>
      <c r="T211" s="164" t="s">
        <v>5</v>
      </c>
      <c r="U211" s="43" t="s">
        <v>43</v>
      </c>
      <c r="V211" s="35"/>
      <c r="W211" s="165">
        <f t="shared" si="26"/>
        <v>0</v>
      </c>
      <c r="X211" s="165">
        <v>0</v>
      </c>
      <c r="Y211" s="165">
        <f t="shared" si="27"/>
        <v>0</v>
      </c>
      <c r="Z211" s="165">
        <v>3.7999999999999999E-2</v>
      </c>
      <c r="AA211" s="166">
        <f t="shared" si="28"/>
        <v>5.4719999999999998E-2</v>
      </c>
      <c r="AR211" s="18" t="s">
        <v>165</v>
      </c>
      <c r="AT211" s="18" t="s">
        <v>161</v>
      </c>
      <c r="AU211" s="18" t="s">
        <v>104</v>
      </c>
      <c r="AY211" s="18" t="s">
        <v>160</v>
      </c>
      <c r="BE211" s="105">
        <f t="shared" si="29"/>
        <v>0</v>
      </c>
      <c r="BF211" s="105">
        <f t="shared" si="30"/>
        <v>0</v>
      </c>
      <c r="BG211" s="105">
        <f t="shared" si="31"/>
        <v>0</v>
      </c>
      <c r="BH211" s="105">
        <f t="shared" si="32"/>
        <v>0</v>
      </c>
      <c r="BI211" s="105">
        <f t="shared" si="33"/>
        <v>0</v>
      </c>
      <c r="BJ211" s="18" t="s">
        <v>11</v>
      </c>
      <c r="BK211" s="105">
        <f t="shared" si="34"/>
        <v>0</v>
      </c>
      <c r="BL211" s="18" t="s">
        <v>165</v>
      </c>
      <c r="BM211" s="18" t="s">
        <v>1124</v>
      </c>
    </row>
    <row r="212" spans="2:65" s="1" customFormat="1" ht="25.5" customHeight="1">
      <c r="B212" s="131"/>
      <c r="C212" s="160" t="s">
        <v>444</v>
      </c>
      <c r="D212" s="160" t="s">
        <v>161</v>
      </c>
      <c r="E212" s="161" t="s">
        <v>1125</v>
      </c>
      <c r="F212" s="218" t="s">
        <v>1126</v>
      </c>
      <c r="G212" s="218"/>
      <c r="H212" s="218"/>
      <c r="I212" s="218"/>
      <c r="J212" s="162" t="s">
        <v>164</v>
      </c>
      <c r="K212" s="163">
        <v>2.88</v>
      </c>
      <c r="L212" s="226">
        <v>0</v>
      </c>
      <c r="M212" s="226"/>
      <c r="N212" s="219">
        <f t="shared" si="25"/>
        <v>0</v>
      </c>
      <c r="O212" s="219"/>
      <c r="P212" s="219"/>
      <c r="Q212" s="219"/>
      <c r="R212" s="134"/>
      <c r="T212" s="164" t="s">
        <v>5</v>
      </c>
      <c r="U212" s="43" t="s">
        <v>43</v>
      </c>
      <c r="V212" s="35"/>
      <c r="W212" s="165">
        <f t="shared" si="26"/>
        <v>0</v>
      </c>
      <c r="X212" s="165">
        <v>0</v>
      </c>
      <c r="Y212" s="165">
        <f t="shared" si="27"/>
        <v>0</v>
      </c>
      <c r="Z212" s="165">
        <v>3.4000000000000002E-2</v>
      </c>
      <c r="AA212" s="166">
        <f t="shared" si="28"/>
        <v>9.7920000000000007E-2</v>
      </c>
      <c r="AR212" s="18" t="s">
        <v>165</v>
      </c>
      <c r="AT212" s="18" t="s">
        <v>161</v>
      </c>
      <c r="AU212" s="18" t="s">
        <v>104</v>
      </c>
      <c r="AY212" s="18" t="s">
        <v>160</v>
      </c>
      <c r="BE212" s="105">
        <f t="shared" si="29"/>
        <v>0</v>
      </c>
      <c r="BF212" s="105">
        <f t="shared" si="30"/>
        <v>0</v>
      </c>
      <c r="BG212" s="105">
        <f t="shared" si="31"/>
        <v>0</v>
      </c>
      <c r="BH212" s="105">
        <f t="shared" si="32"/>
        <v>0</v>
      </c>
      <c r="BI212" s="105">
        <f t="shared" si="33"/>
        <v>0</v>
      </c>
      <c r="BJ212" s="18" t="s">
        <v>11</v>
      </c>
      <c r="BK212" s="105">
        <f t="shared" si="34"/>
        <v>0</v>
      </c>
      <c r="BL212" s="18" t="s">
        <v>165</v>
      </c>
      <c r="BM212" s="18" t="s">
        <v>1127</v>
      </c>
    </row>
    <row r="213" spans="2:65" s="1" customFormat="1" ht="16.5" customHeight="1">
      <c r="B213" s="131"/>
      <c r="C213" s="160" t="s">
        <v>450</v>
      </c>
      <c r="D213" s="160" t="s">
        <v>161</v>
      </c>
      <c r="E213" s="161" t="s">
        <v>1128</v>
      </c>
      <c r="F213" s="218" t="s">
        <v>1129</v>
      </c>
      <c r="G213" s="218"/>
      <c r="H213" s="218"/>
      <c r="I213" s="218"/>
      <c r="J213" s="162" t="s">
        <v>164</v>
      </c>
      <c r="K213" s="163">
        <v>16.32</v>
      </c>
      <c r="L213" s="226">
        <v>0</v>
      </c>
      <c r="M213" s="226"/>
      <c r="N213" s="219">
        <f t="shared" si="25"/>
        <v>0</v>
      </c>
      <c r="O213" s="219"/>
      <c r="P213" s="219"/>
      <c r="Q213" s="219"/>
      <c r="R213" s="134"/>
      <c r="T213" s="164" t="s">
        <v>5</v>
      </c>
      <c r="U213" s="43" t="s">
        <v>43</v>
      </c>
      <c r="V213" s="35"/>
      <c r="W213" s="165">
        <f t="shared" si="26"/>
        <v>0</v>
      </c>
      <c r="X213" s="165">
        <v>0</v>
      </c>
      <c r="Y213" s="165">
        <f t="shared" si="27"/>
        <v>0</v>
      </c>
      <c r="Z213" s="165">
        <v>2.5000000000000001E-2</v>
      </c>
      <c r="AA213" s="166">
        <f t="shared" si="28"/>
        <v>0.40800000000000003</v>
      </c>
      <c r="AR213" s="18" t="s">
        <v>165</v>
      </c>
      <c r="AT213" s="18" t="s">
        <v>161</v>
      </c>
      <c r="AU213" s="18" t="s">
        <v>104</v>
      </c>
      <c r="AY213" s="18" t="s">
        <v>160</v>
      </c>
      <c r="BE213" s="105">
        <f t="shared" si="29"/>
        <v>0</v>
      </c>
      <c r="BF213" s="105">
        <f t="shared" si="30"/>
        <v>0</v>
      </c>
      <c r="BG213" s="105">
        <f t="shared" si="31"/>
        <v>0</v>
      </c>
      <c r="BH213" s="105">
        <f t="shared" si="32"/>
        <v>0</v>
      </c>
      <c r="BI213" s="105">
        <f t="shared" si="33"/>
        <v>0</v>
      </c>
      <c r="BJ213" s="18" t="s">
        <v>11</v>
      </c>
      <c r="BK213" s="105">
        <f t="shared" si="34"/>
        <v>0</v>
      </c>
      <c r="BL213" s="18" t="s">
        <v>165</v>
      </c>
      <c r="BM213" s="18" t="s">
        <v>1130</v>
      </c>
    </row>
    <row r="214" spans="2:65" s="1" customFormat="1" ht="25.5" customHeight="1">
      <c r="B214" s="131"/>
      <c r="C214" s="160" t="s">
        <v>454</v>
      </c>
      <c r="D214" s="160" t="s">
        <v>161</v>
      </c>
      <c r="E214" s="161" t="s">
        <v>1131</v>
      </c>
      <c r="F214" s="218" t="s">
        <v>1132</v>
      </c>
      <c r="G214" s="218"/>
      <c r="H214" s="218"/>
      <c r="I214" s="218"/>
      <c r="J214" s="162" t="s">
        <v>207</v>
      </c>
      <c r="K214" s="163">
        <v>12</v>
      </c>
      <c r="L214" s="226">
        <v>0</v>
      </c>
      <c r="M214" s="226"/>
      <c r="N214" s="219">
        <f t="shared" si="25"/>
        <v>0</v>
      </c>
      <c r="O214" s="219"/>
      <c r="P214" s="219"/>
      <c r="Q214" s="219"/>
      <c r="R214" s="134"/>
      <c r="T214" s="164" t="s">
        <v>5</v>
      </c>
      <c r="U214" s="43" t="s">
        <v>43</v>
      </c>
      <c r="V214" s="35"/>
      <c r="W214" s="165">
        <f t="shared" si="26"/>
        <v>0</v>
      </c>
      <c r="X214" s="165">
        <v>0</v>
      </c>
      <c r="Y214" s="165">
        <f t="shared" si="27"/>
        <v>0</v>
      </c>
      <c r="Z214" s="165">
        <v>8.9999999999999993E-3</v>
      </c>
      <c r="AA214" s="166">
        <f t="shared" si="28"/>
        <v>0.10799999999999998</v>
      </c>
      <c r="AR214" s="18" t="s">
        <v>165</v>
      </c>
      <c r="AT214" s="18" t="s">
        <v>161</v>
      </c>
      <c r="AU214" s="18" t="s">
        <v>104</v>
      </c>
      <c r="AY214" s="18" t="s">
        <v>160</v>
      </c>
      <c r="BE214" s="105">
        <f t="shared" si="29"/>
        <v>0</v>
      </c>
      <c r="BF214" s="105">
        <f t="shared" si="30"/>
        <v>0</v>
      </c>
      <c r="BG214" s="105">
        <f t="shared" si="31"/>
        <v>0</v>
      </c>
      <c r="BH214" s="105">
        <f t="shared" si="32"/>
        <v>0</v>
      </c>
      <c r="BI214" s="105">
        <f t="shared" si="33"/>
        <v>0</v>
      </c>
      <c r="BJ214" s="18" t="s">
        <v>11</v>
      </c>
      <c r="BK214" s="105">
        <f t="shared" si="34"/>
        <v>0</v>
      </c>
      <c r="BL214" s="18" t="s">
        <v>165</v>
      </c>
      <c r="BM214" s="18" t="s">
        <v>1133</v>
      </c>
    </row>
    <row r="215" spans="2:65" s="1" customFormat="1" ht="25.5" customHeight="1">
      <c r="B215" s="131"/>
      <c r="C215" s="160" t="s">
        <v>458</v>
      </c>
      <c r="D215" s="160" t="s">
        <v>161</v>
      </c>
      <c r="E215" s="161" t="s">
        <v>1134</v>
      </c>
      <c r="F215" s="218" t="s">
        <v>1135</v>
      </c>
      <c r="G215" s="218"/>
      <c r="H215" s="218"/>
      <c r="I215" s="218"/>
      <c r="J215" s="162" t="s">
        <v>202</v>
      </c>
      <c r="K215" s="163">
        <v>34</v>
      </c>
      <c r="L215" s="226">
        <v>0</v>
      </c>
      <c r="M215" s="226"/>
      <c r="N215" s="219">
        <f t="shared" si="25"/>
        <v>0</v>
      </c>
      <c r="O215" s="219"/>
      <c r="P215" s="219"/>
      <c r="Q215" s="219"/>
      <c r="R215" s="134"/>
      <c r="T215" s="164" t="s">
        <v>5</v>
      </c>
      <c r="U215" s="43" t="s">
        <v>43</v>
      </c>
      <c r="V215" s="35"/>
      <c r="W215" s="165">
        <f t="shared" si="26"/>
        <v>0</v>
      </c>
      <c r="X215" s="165">
        <v>0</v>
      </c>
      <c r="Y215" s="165">
        <f t="shared" si="27"/>
        <v>0</v>
      </c>
      <c r="Z215" s="165">
        <v>0</v>
      </c>
      <c r="AA215" s="166">
        <f t="shared" si="28"/>
        <v>0</v>
      </c>
      <c r="AR215" s="18" t="s">
        <v>165</v>
      </c>
      <c r="AT215" s="18" t="s">
        <v>161</v>
      </c>
      <c r="AU215" s="18" t="s">
        <v>104</v>
      </c>
      <c r="AY215" s="18" t="s">
        <v>160</v>
      </c>
      <c r="BE215" s="105">
        <f t="shared" si="29"/>
        <v>0</v>
      </c>
      <c r="BF215" s="105">
        <f t="shared" si="30"/>
        <v>0</v>
      </c>
      <c r="BG215" s="105">
        <f t="shared" si="31"/>
        <v>0</v>
      </c>
      <c r="BH215" s="105">
        <f t="shared" si="32"/>
        <v>0</v>
      </c>
      <c r="BI215" s="105">
        <f t="shared" si="33"/>
        <v>0</v>
      </c>
      <c r="BJ215" s="18" t="s">
        <v>11</v>
      </c>
      <c r="BK215" s="105">
        <f t="shared" si="34"/>
        <v>0</v>
      </c>
      <c r="BL215" s="18" t="s">
        <v>165</v>
      </c>
      <c r="BM215" s="18" t="s">
        <v>1136</v>
      </c>
    </row>
    <row r="216" spans="2:65" s="1" customFormat="1" ht="16.5" customHeight="1">
      <c r="B216" s="131"/>
      <c r="C216" s="160" t="s">
        <v>462</v>
      </c>
      <c r="D216" s="160" t="s">
        <v>161</v>
      </c>
      <c r="E216" s="161" t="s">
        <v>1137</v>
      </c>
      <c r="F216" s="218" t="s">
        <v>1138</v>
      </c>
      <c r="G216" s="218"/>
      <c r="H216" s="218"/>
      <c r="I216" s="218"/>
      <c r="J216" s="162" t="s">
        <v>465</v>
      </c>
      <c r="K216" s="163">
        <v>1</v>
      </c>
      <c r="L216" s="226">
        <v>0</v>
      </c>
      <c r="M216" s="226"/>
      <c r="N216" s="219">
        <f t="shared" si="25"/>
        <v>0</v>
      </c>
      <c r="O216" s="219"/>
      <c r="P216" s="219"/>
      <c r="Q216" s="219"/>
      <c r="R216" s="134"/>
      <c r="T216" s="164" t="s">
        <v>5</v>
      </c>
      <c r="U216" s="43" t="s">
        <v>43</v>
      </c>
      <c r="V216" s="35"/>
      <c r="W216" s="165">
        <f t="shared" si="26"/>
        <v>0</v>
      </c>
      <c r="X216" s="165">
        <v>0</v>
      </c>
      <c r="Y216" s="165">
        <f t="shared" si="27"/>
        <v>0</v>
      </c>
      <c r="Z216" s="165">
        <v>0</v>
      </c>
      <c r="AA216" s="166">
        <f t="shared" si="28"/>
        <v>0</v>
      </c>
      <c r="AR216" s="18" t="s">
        <v>165</v>
      </c>
      <c r="AT216" s="18" t="s">
        <v>161</v>
      </c>
      <c r="AU216" s="18" t="s">
        <v>104</v>
      </c>
      <c r="AY216" s="18" t="s">
        <v>160</v>
      </c>
      <c r="BE216" s="105">
        <f t="shared" si="29"/>
        <v>0</v>
      </c>
      <c r="BF216" s="105">
        <f t="shared" si="30"/>
        <v>0</v>
      </c>
      <c r="BG216" s="105">
        <f t="shared" si="31"/>
        <v>0</v>
      </c>
      <c r="BH216" s="105">
        <f t="shared" si="32"/>
        <v>0</v>
      </c>
      <c r="BI216" s="105">
        <f t="shared" si="33"/>
        <v>0</v>
      </c>
      <c r="BJ216" s="18" t="s">
        <v>11</v>
      </c>
      <c r="BK216" s="105">
        <f t="shared" si="34"/>
        <v>0</v>
      </c>
      <c r="BL216" s="18" t="s">
        <v>165</v>
      </c>
      <c r="BM216" s="18" t="s">
        <v>1139</v>
      </c>
    </row>
    <row r="217" spans="2:65" s="9" customFormat="1" ht="29.85" customHeight="1">
      <c r="B217" s="149"/>
      <c r="C217" s="150"/>
      <c r="D217" s="159" t="s">
        <v>121</v>
      </c>
      <c r="E217" s="159"/>
      <c r="F217" s="159"/>
      <c r="G217" s="159"/>
      <c r="H217" s="159"/>
      <c r="I217" s="159"/>
      <c r="J217" s="159"/>
      <c r="K217" s="159"/>
      <c r="L217" s="159"/>
      <c r="M217" s="159"/>
      <c r="N217" s="220">
        <f>BK217</f>
        <v>0</v>
      </c>
      <c r="O217" s="221"/>
      <c r="P217" s="221"/>
      <c r="Q217" s="221"/>
      <c r="R217" s="152"/>
      <c r="T217" s="153"/>
      <c r="U217" s="150"/>
      <c r="V217" s="150"/>
      <c r="W217" s="154">
        <f>SUM(W218:W224)</f>
        <v>0</v>
      </c>
      <c r="X217" s="150"/>
      <c r="Y217" s="154">
        <f>SUM(Y218:Y224)</f>
        <v>0</v>
      </c>
      <c r="Z217" s="150"/>
      <c r="AA217" s="155">
        <f>SUM(AA218:AA224)</f>
        <v>0</v>
      </c>
      <c r="AR217" s="156" t="s">
        <v>11</v>
      </c>
      <c r="AT217" s="157" t="s">
        <v>77</v>
      </c>
      <c r="AU217" s="157" t="s">
        <v>11</v>
      </c>
      <c r="AY217" s="156" t="s">
        <v>160</v>
      </c>
      <c r="BK217" s="158">
        <f>SUM(BK218:BK224)</f>
        <v>0</v>
      </c>
    </row>
    <row r="218" spans="2:65" s="1" customFormat="1" ht="38.25" customHeight="1">
      <c r="B218" s="131"/>
      <c r="C218" s="160" t="s">
        <v>467</v>
      </c>
      <c r="D218" s="160" t="s">
        <v>161</v>
      </c>
      <c r="E218" s="161" t="s">
        <v>1140</v>
      </c>
      <c r="F218" s="218" t="s">
        <v>1141</v>
      </c>
      <c r="G218" s="218"/>
      <c r="H218" s="218"/>
      <c r="I218" s="218"/>
      <c r="J218" s="162" t="s">
        <v>189</v>
      </c>
      <c r="K218" s="163">
        <v>20.498999999999999</v>
      </c>
      <c r="L218" s="226">
        <v>0</v>
      </c>
      <c r="M218" s="226"/>
      <c r="N218" s="219">
        <f t="shared" ref="N218:N224" si="35">ROUND(L218*K218,0)</f>
        <v>0</v>
      </c>
      <c r="O218" s="219"/>
      <c r="P218" s="219"/>
      <c r="Q218" s="219"/>
      <c r="R218" s="134"/>
      <c r="T218" s="164" t="s">
        <v>5</v>
      </c>
      <c r="U218" s="43" t="s">
        <v>43</v>
      </c>
      <c r="V218" s="35"/>
      <c r="W218" s="165">
        <f t="shared" ref="W218:W224" si="36">V218*K218</f>
        <v>0</v>
      </c>
      <c r="X218" s="165">
        <v>0</v>
      </c>
      <c r="Y218" s="165">
        <f t="shared" ref="Y218:Y224" si="37">X218*K218</f>
        <v>0</v>
      </c>
      <c r="Z218" s="165">
        <v>0</v>
      </c>
      <c r="AA218" s="166">
        <f t="shared" ref="AA218:AA224" si="38">Z218*K218</f>
        <v>0</v>
      </c>
      <c r="AR218" s="18" t="s">
        <v>165</v>
      </c>
      <c r="AT218" s="18" t="s">
        <v>161</v>
      </c>
      <c r="AU218" s="18" t="s">
        <v>104</v>
      </c>
      <c r="AY218" s="18" t="s">
        <v>160</v>
      </c>
      <c r="BE218" s="105">
        <f t="shared" ref="BE218:BE224" si="39">IF(U218="základní",N218,0)</f>
        <v>0</v>
      </c>
      <c r="BF218" s="105">
        <f t="shared" ref="BF218:BF224" si="40">IF(U218="snížená",N218,0)</f>
        <v>0</v>
      </c>
      <c r="BG218" s="105">
        <f t="shared" ref="BG218:BG224" si="41">IF(U218="zákl. přenesená",N218,0)</f>
        <v>0</v>
      </c>
      <c r="BH218" s="105">
        <f t="shared" ref="BH218:BH224" si="42">IF(U218="sníž. přenesená",N218,0)</f>
        <v>0</v>
      </c>
      <c r="BI218" s="105">
        <f t="shared" ref="BI218:BI224" si="43">IF(U218="nulová",N218,0)</f>
        <v>0</v>
      </c>
      <c r="BJ218" s="18" t="s">
        <v>11</v>
      </c>
      <c r="BK218" s="105">
        <f t="shared" ref="BK218:BK224" si="44">ROUND(L218*K218,0)</f>
        <v>0</v>
      </c>
      <c r="BL218" s="18" t="s">
        <v>165</v>
      </c>
      <c r="BM218" s="18" t="s">
        <v>1142</v>
      </c>
    </row>
    <row r="219" spans="2:65" s="1" customFormat="1" ht="38.25" customHeight="1">
      <c r="B219" s="131"/>
      <c r="C219" s="160" t="s">
        <v>471</v>
      </c>
      <c r="D219" s="160" t="s">
        <v>161</v>
      </c>
      <c r="E219" s="161" t="s">
        <v>401</v>
      </c>
      <c r="F219" s="218" t="s">
        <v>402</v>
      </c>
      <c r="G219" s="218"/>
      <c r="H219" s="218"/>
      <c r="I219" s="218"/>
      <c r="J219" s="162" t="s">
        <v>189</v>
      </c>
      <c r="K219" s="163">
        <v>81.995999999999995</v>
      </c>
      <c r="L219" s="226">
        <v>0</v>
      </c>
      <c r="M219" s="226"/>
      <c r="N219" s="219">
        <f t="shared" si="35"/>
        <v>0</v>
      </c>
      <c r="O219" s="219"/>
      <c r="P219" s="219"/>
      <c r="Q219" s="219"/>
      <c r="R219" s="134"/>
      <c r="T219" s="164" t="s">
        <v>5</v>
      </c>
      <c r="U219" s="43" t="s">
        <v>43</v>
      </c>
      <c r="V219" s="35"/>
      <c r="W219" s="165">
        <f t="shared" si="36"/>
        <v>0</v>
      </c>
      <c r="X219" s="165">
        <v>0</v>
      </c>
      <c r="Y219" s="165">
        <f t="shared" si="37"/>
        <v>0</v>
      </c>
      <c r="Z219" s="165">
        <v>0</v>
      </c>
      <c r="AA219" s="166">
        <f t="shared" si="38"/>
        <v>0</v>
      </c>
      <c r="AR219" s="18" t="s">
        <v>165</v>
      </c>
      <c r="AT219" s="18" t="s">
        <v>161</v>
      </c>
      <c r="AU219" s="18" t="s">
        <v>104</v>
      </c>
      <c r="AY219" s="18" t="s">
        <v>160</v>
      </c>
      <c r="BE219" s="105">
        <f t="shared" si="39"/>
        <v>0</v>
      </c>
      <c r="BF219" s="105">
        <f t="shared" si="40"/>
        <v>0</v>
      </c>
      <c r="BG219" s="105">
        <f t="shared" si="41"/>
        <v>0</v>
      </c>
      <c r="BH219" s="105">
        <f t="shared" si="42"/>
        <v>0</v>
      </c>
      <c r="BI219" s="105">
        <f t="shared" si="43"/>
        <v>0</v>
      </c>
      <c r="BJ219" s="18" t="s">
        <v>11</v>
      </c>
      <c r="BK219" s="105">
        <f t="shared" si="44"/>
        <v>0</v>
      </c>
      <c r="BL219" s="18" t="s">
        <v>165</v>
      </c>
      <c r="BM219" s="18" t="s">
        <v>1143</v>
      </c>
    </row>
    <row r="220" spans="2:65" s="1" customFormat="1" ht="38.25" customHeight="1">
      <c r="B220" s="131"/>
      <c r="C220" s="160" t="s">
        <v>475</v>
      </c>
      <c r="D220" s="160" t="s">
        <v>161</v>
      </c>
      <c r="E220" s="161" t="s">
        <v>405</v>
      </c>
      <c r="F220" s="218" t="s">
        <v>406</v>
      </c>
      <c r="G220" s="218"/>
      <c r="H220" s="218"/>
      <c r="I220" s="218"/>
      <c r="J220" s="162" t="s">
        <v>189</v>
      </c>
      <c r="K220" s="163">
        <v>20.498999999999999</v>
      </c>
      <c r="L220" s="226">
        <v>0</v>
      </c>
      <c r="M220" s="226"/>
      <c r="N220" s="219">
        <f t="shared" si="35"/>
        <v>0</v>
      </c>
      <c r="O220" s="219"/>
      <c r="P220" s="219"/>
      <c r="Q220" s="219"/>
      <c r="R220" s="134"/>
      <c r="T220" s="164" t="s">
        <v>5</v>
      </c>
      <c r="U220" s="43" t="s">
        <v>43</v>
      </c>
      <c r="V220" s="35"/>
      <c r="W220" s="165">
        <f t="shared" si="36"/>
        <v>0</v>
      </c>
      <c r="X220" s="165">
        <v>0</v>
      </c>
      <c r="Y220" s="165">
        <f t="shared" si="37"/>
        <v>0</v>
      </c>
      <c r="Z220" s="165">
        <v>0</v>
      </c>
      <c r="AA220" s="166">
        <f t="shared" si="38"/>
        <v>0</v>
      </c>
      <c r="AR220" s="18" t="s">
        <v>165</v>
      </c>
      <c r="AT220" s="18" t="s">
        <v>161</v>
      </c>
      <c r="AU220" s="18" t="s">
        <v>104</v>
      </c>
      <c r="AY220" s="18" t="s">
        <v>160</v>
      </c>
      <c r="BE220" s="105">
        <f t="shared" si="39"/>
        <v>0</v>
      </c>
      <c r="BF220" s="105">
        <f t="shared" si="40"/>
        <v>0</v>
      </c>
      <c r="BG220" s="105">
        <f t="shared" si="41"/>
        <v>0</v>
      </c>
      <c r="BH220" s="105">
        <f t="shared" si="42"/>
        <v>0</v>
      </c>
      <c r="BI220" s="105">
        <f t="shared" si="43"/>
        <v>0</v>
      </c>
      <c r="BJ220" s="18" t="s">
        <v>11</v>
      </c>
      <c r="BK220" s="105">
        <f t="shared" si="44"/>
        <v>0</v>
      </c>
      <c r="BL220" s="18" t="s">
        <v>165</v>
      </c>
      <c r="BM220" s="18" t="s">
        <v>1144</v>
      </c>
    </row>
    <row r="221" spans="2:65" s="1" customFormat="1" ht="25.5" customHeight="1">
      <c r="B221" s="131"/>
      <c r="C221" s="160" t="s">
        <v>479</v>
      </c>
      <c r="D221" s="160" t="s">
        <v>161</v>
      </c>
      <c r="E221" s="161" t="s">
        <v>409</v>
      </c>
      <c r="F221" s="218" t="s">
        <v>410</v>
      </c>
      <c r="G221" s="218"/>
      <c r="H221" s="218"/>
      <c r="I221" s="218"/>
      <c r="J221" s="162" t="s">
        <v>189</v>
      </c>
      <c r="K221" s="163">
        <v>286.98599999999999</v>
      </c>
      <c r="L221" s="226">
        <v>0</v>
      </c>
      <c r="M221" s="226"/>
      <c r="N221" s="219">
        <f t="shared" si="35"/>
        <v>0</v>
      </c>
      <c r="O221" s="219"/>
      <c r="P221" s="219"/>
      <c r="Q221" s="219"/>
      <c r="R221" s="134"/>
      <c r="T221" s="164" t="s">
        <v>5</v>
      </c>
      <c r="U221" s="43" t="s">
        <v>43</v>
      </c>
      <c r="V221" s="35"/>
      <c r="W221" s="165">
        <f t="shared" si="36"/>
        <v>0</v>
      </c>
      <c r="X221" s="165">
        <v>0</v>
      </c>
      <c r="Y221" s="165">
        <f t="shared" si="37"/>
        <v>0</v>
      </c>
      <c r="Z221" s="165">
        <v>0</v>
      </c>
      <c r="AA221" s="166">
        <f t="shared" si="38"/>
        <v>0</v>
      </c>
      <c r="AR221" s="18" t="s">
        <v>165</v>
      </c>
      <c r="AT221" s="18" t="s">
        <v>161</v>
      </c>
      <c r="AU221" s="18" t="s">
        <v>104</v>
      </c>
      <c r="AY221" s="18" t="s">
        <v>160</v>
      </c>
      <c r="BE221" s="105">
        <f t="shared" si="39"/>
        <v>0</v>
      </c>
      <c r="BF221" s="105">
        <f t="shared" si="40"/>
        <v>0</v>
      </c>
      <c r="BG221" s="105">
        <f t="shared" si="41"/>
        <v>0</v>
      </c>
      <c r="BH221" s="105">
        <f t="shared" si="42"/>
        <v>0</v>
      </c>
      <c r="BI221" s="105">
        <f t="shared" si="43"/>
        <v>0</v>
      </c>
      <c r="BJ221" s="18" t="s">
        <v>11</v>
      </c>
      <c r="BK221" s="105">
        <f t="shared" si="44"/>
        <v>0</v>
      </c>
      <c r="BL221" s="18" t="s">
        <v>165</v>
      </c>
      <c r="BM221" s="18" t="s">
        <v>1145</v>
      </c>
    </row>
    <row r="222" spans="2:65" s="1" customFormat="1" ht="38.25" customHeight="1">
      <c r="B222" s="131"/>
      <c r="C222" s="160" t="s">
        <v>483</v>
      </c>
      <c r="D222" s="160" t="s">
        <v>161</v>
      </c>
      <c r="E222" s="161" t="s">
        <v>1146</v>
      </c>
      <c r="F222" s="218" t="s">
        <v>1147</v>
      </c>
      <c r="G222" s="218"/>
      <c r="H222" s="218"/>
      <c r="I222" s="218"/>
      <c r="J222" s="162" t="s">
        <v>189</v>
      </c>
      <c r="K222" s="163">
        <v>18.960999999999999</v>
      </c>
      <c r="L222" s="226">
        <v>0</v>
      </c>
      <c r="M222" s="226"/>
      <c r="N222" s="219">
        <f t="shared" si="35"/>
        <v>0</v>
      </c>
      <c r="O222" s="219"/>
      <c r="P222" s="219"/>
      <c r="Q222" s="219"/>
      <c r="R222" s="134"/>
      <c r="T222" s="164" t="s">
        <v>5</v>
      </c>
      <c r="U222" s="43" t="s">
        <v>43</v>
      </c>
      <c r="V222" s="35"/>
      <c r="W222" s="165">
        <f t="shared" si="36"/>
        <v>0</v>
      </c>
      <c r="X222" s="165">
        <v>0</v>
      </c>
      <c r="Y222" s="165">
        <f t="shared" si="37"/>
        <v>0</v>
      </c>
      <c r="Z222" s="165">
        <v>0</v>
      </c>
      <c r="AA222" s="166">
        <f t="shared" si="38"/>
        <v>0</v>
      </c>
      <c r="AR222" s="18" t="s">
        <v>165</v>
      </c>
      <c r="AT222" s="18" t="s">
        <v>161</v>
      </c>
      <c r="AU222" s="18" t="s">
        <v>104</v>
      </c>
      <c r="AY222" s="18" t="s">
        <v>160</v>
      </c>
      <c r="BE222" s="105">
        <f t="shared" si="39"/>
        <v>0</v>
      </c>
      <c r="BF222" s="105">
        <f t="shared" si="40"/>
        <v>0</v>
      </c>
      <c r="BG222" s="105">
        <f t="shared" si="41"/>
        <v>0</v>
      </c>
      <c r="BH222" s="105">
        <f t="shared" si="42"/>
        <v>0</v>
      </c>
      <c r="BI222" s="105">
        <f t="shared" si="43"/>
        <v>0</v>
      </c>
      <c r="BJ222" s="18" t="s">
        <v>11</v>
      </c>
      <c r="BK222" s="105">
        <f t="shared" si="44"/>
        <v>0</v>
      </c>
      <c r="BL222" s="18" t="s">
        <v>165</v>
      </c>
      <c r="BM222" s="18" t="s">
        <v>1148</v>
      </c>
    </row>
    <row r="223" spans="2:65" s="1" customFormat="1" ht="38.25" customHeight="1">
      <c r="B223" s="131"/>
      <c r="C223" s="160" t="s">
        <v>487</v>
      </c>
      <c r="D223" s="160" t="s">
        <v>161</v>
      </c>
      <c r="E223" s="161" t="s">
        <v>417</v>
      </c>
      <c r="F223" s="218" t="s">
        <v>418</v>
      </c>
      <c r="G223" s="218"/>
      <c r="H223" s="218"/>
      <c r="I223" s="218"/>
      <c r="J223" s="162" t="s">
        <v>189</v>
      </c>
      <c r="K223" s="163">
        <v>7.9000000000000001E-2</v>
      </c>
      <c r="L223" s="226">
        <v>0</v>
      </c>
      <c r="M223" s="226"/>
      <c r="N223" s="219">
        <f t="shared" si="35"/>
        <v>0</v>
      </c>
      <c r="O223" s="219"/>
      <c r="P223" s="219"/>
      <c r="Q223" s="219"/>
      <c r="R223" s="134"/>
      <c r="T223" s="164" t="s">
        <v>5</v>
      </c>
      <c r="U223" s="43" t="s">
        <v>43</v>
      </c>
      <c r="V223" s="35"/>
      <c r="W223" s="165">
        <f t="shared" si="36"/>
        <v>0</v>
      </c>
      <c r="X223" s="165">
        <v>0</v>
      </c>
      <c r="Y223" s="165">
        <f t="shared" si="37"/>
        <v>0</v>
      </c>
      <c r="Z223" s="165">
        <v>0</v>
      </c>
      <c r="AA223" s="166">
        <f t="shared" si="38"/>
        <v>0</v>
      </c>
      <c r="AR223" s="18" t="s">
        <v>165</v>
      </c>
      <c r="AT223" s="18" t="s">
        <v>161</v>
      </c>
      <c r="AU223" s="18" t="s">
        <v>104</v>
      </c>
      <c r="AY223" s="18" t="s">
        <v>160</v>
      </c>
      <c r="BE223" s="105">
        <f t="shared" si="39"/>
        <v>0</v>
      </c>
      <c r="BF223" s="105">
        <f t="shared" si="40"/>
        <v>0</v>
      </c>
      <c r="BG223" s="105">
        <f t="shared" si="41"/>
        <v>0</v>
      </c>
      <c r="BH223" s="105">
        <f t="shared" si="42"/>
        <v>0</v>
      </c>
      <c r="BI223" s="105">
        <f t="shared" si="43"/>
        <v>0</v>
      </c>
      <c r="BJ223" s="18" t="s">
        <v>11</v>
      </c>
      <c r="BK223" s="105">
        <f t="shared" si="44"/>
        <v>0</v>
      </c>
      <c r="BL223" s="18" t="s">
        <v>165</v>
      </c>
      <c r="BM223" s="18" t="s">
        <v>1149</v>
      </c>
    </row>
    <row r="224" spans="2:65" s="1" customFormat="1" ht="38.25" customHeight="1">
      <c r="B224" s="131"/>
      <c r="C224" s="160" t="s">
        <v>491</v>
      </c>
      <c r="D224" s="160" t="s">
        <v>161</v>
      </c>
      <c r="E224" s="161" t="s">
        <v>425</v>
      </c>
      <c r="F224" s="218" t="s">
        <v>426</v>
      </c>
      <c r="G224" s="218"/>
      <c r="H224" s="218"/>
      <c r="I224" s="218"/>
      <c r="J224" s="162" t="s">
        <v>189</v>
      </c>
      <c r="K224" s="163">
        <v>1.734</v>
      </c>
      <c r="L224" s="226">
        <v>0</v>
      </c>
      <c r="M224" s="226"/>
      <c r="N224" s="219">
        <f t="shared" si="35"/>
        <v>0</v>
      </c>
      <c r="O224" s="219"/>
      <c r="P224" s="219"/>
      <c r="Q224" s="219"/>
      <c r="R224" s="134"/>
      <c r="T224" s="164" t="s">
        <v>5</v>
      </c>
      <c r="U224" s="43" t="s">
        <v>43</v>
      </c>
      <c r="V224" s="35"/>
      <c r="W224" s="165">
        <f t="shared" si="36"/>
        <v>0</v>
      </c>
      <c r="X224" s="165">
        <v>0</v>
      </c>
      <c r="Y224" s="165">
        <f t="shared" si="37"/>
        <v>0</v>
      </c>
      <c r="Z224" s="165">
        <v>0</v>
      </c>
      <c r="AA224" s="166">
        <f t="shared" si="38"/>
        <v>0</v>
      </c>
      <c r="AR224" s="18" t="s">
        <v>165</v>
      </c>
      <c r="AT224" s="18" t="s">
        <v>161</v>
      </c>
      <c r="AU224" s="18" t="s">
        <v>104</v>
      </c>
      <c r="AY224" s="18" t="s">
        <v>160</v>
      </c>
      <c r="BE224" s="105">
        <f t="shared" si="39"/>
        <v>0</v>
      </c>
      <c r="BF224" s="105">
        <f t="shared" si="40"/>
        <v>0</v>
      </c>
      <c r="BG224" s="105">
        <f t="shared" si="41"/>
        <v>0</v>
      </c>
      <c r="BH224" s="105">
        <f t="shared" si="42"/>
        <v>0</v>
      </c>
      <c r="BI224" s="105">
        <f t="shared" si="43"/>
        <v>0</v>
      </c>
      <c r="BJ224" s="18" t="s">
        <v>11</v>
      </c>
      <c r="BK224" s="105">
        <f t="shared" si="44"/>
        <v>0</v>
      </c>
      <c r="BL224" s="18" t="s">
        <v>165</v>
      </c>
      <c r="BM224" s="18" t="s">
        <v>1150</v>
      </c>
    </row>
    <row r="225" spans="2:65" s="9" customFormat="1" ht="29.85" customHeight="1">
      <c r="B225" s="149"/>
      <c r="C225" s="150"/>
      <c r="D225" s="159" t="s">
        <v>122</v>
      </c>
      <c r="E225" s="159"/>
      <c r="F225" s="159"/>
      <c r="G225" s="159"/>
      <c r="H225" s="159"/>
      <c r="I225" s="159"/>
      <c r="J225" s="159"/>
      <c r="K225" s="159"/>
      <c r="L225" s="159"/>
      <c r="M225" s="159"/>
      <c r="N225" s="220">
        <f>BK225</f>
        <v>0</v>
      </c>
      <c r="O225" s="221"/>
      <c r="P225" s="221"/>
      <c r="Q225" s="221"/>
      <c r="R225" s="152"/>
      <c r="T225" s="153"/>
      <c r="U225" s="150"/>
      <c r="V225" s="150"/>
      <c r="W225" s="154">
        <f>W226</f>
        <v>0</v>
      </c>
      <c r="X225" s="150"/>
      <c r="Y225" s="154">
        <f>Y226</f>
        <v>0</v>
      </c>
      <c r="Z225" s="150"/>
      <c r="AA225" s="155">
        <f>AA226</f>
        <v>0</v>
      </c>
      <c r="AR225" s="156" t="s">
        <v>11</v>
      </c>
      <c r="AT225" s="157" t="s">
        <v>77</v>
      </c>
      <c r="AU225" s="157" t="s">
        <v>11</v>
      </c>
      <c r="AY225" s="156" t="s">
        <v>160</v>
      </c>
      <c r="BK225" s="158">
        <f>BK226</f>
        <v>0</v>
      </c>
    </row>
    <row r="226" spans="2:65" s="1" customFormat="1" ht="25.5" customHeight="1">
      <c r="B226" s="131"/>
      <c r="C226" s="160" t="s">
        <v>495</v>
      </c>
      <c r="D226" s="160" t="s">
        <v>161</v>
      </c>
      <c r="E226" s="161" t="s">
        <v>1151</v>
      </c>
      <c r="F226" s="218" t="s">
        <v>1152</v>
      </c>
      <c r="G226" s="218"/>
      <c r="H226" s="218"/>
      <c r="I226" s="218"/>
      <c r="J226" s="162" t="s">
        <v>189</v>
      </c>
      <c r="K226" s="163">
        <v>67.86</v>
      </c>
      <c r="L226" s="226">
        <v>0</v>
      </c>
      <c r="M226" s="226"/>
      <c r="N226" s="219">
        <f>ROUND(L226*K226,0)</f>
        <v>0</v>
      </c>
      <c r="O226" s="219"/>
      <c r="P226" s="219"/>
      <c r="Q226" s="219"/>
      <c r="R226" s="134"/>
      <c r="T226" s="164" t="s">
        <v>5</v>
      </c>
      <c r="U226" s="43" t="s">
        <v>43</v>
      </c>
      <c r="V226" s="35"/>
      <c r="W226" s="165">
        <f>V226*K226</f>
        <v>0</v>
      </c>
      <c r="X226" s="165">
        <v>0</v>
      </c>
      <c r="Y226" s="165">
        <f>X226*K226</f>
        <v>0</v>
      </c>
      <c r="Z226" s="165">
        <v>0</v>
      </c>
      <c r="AA226" s="166">
        <f>Z226*K226</f>
        <v>0</v>
      </c>
      <c r="AR226" s="18" t="s">
        <v>165</v>
      </c>
      <c r="AT226" s="18" t="s">
        <v>161</v>
      </c>
      <c r="AU226" s="18" t="s">
        <v>104</v>
      </c>
      <c r="AY226" s="18" t="s">
        <v>160</v>
      </c>
      <c r="BE226" s="105">
        <f>IF(U226="základní",N226,0)</f>
        <v>0</v>
      </c>
      <c r="BF226" s="105">
        <f>IF(U226="snížená",N226,0)</f>
        <v>0</v>
      </c>
      <c r="BG226" s="105">
        <f>IF(U226="zákl. přenesená",N226,0)</f>
        <v>0</v>
      </c>
      <c r="BH226" s="105">
        <f>IF(U226="sníž. přenesená",N226,0)</f>
        <v>0</v>
      </c>
      <c r="BI226" s="105">
        <f>IF(U226="nulová",N226,0)</f>
        <v>0</v>
      </c>
      <c r="BJ226" s="18" t="s">
        <v>11</v>
      </c>
      <c r="BK226" s="105">
        <f>ROUND(L226*K226,0)</f>
        <v>0</v>
      </c>
      <c r="BL226" s="18" t="s">
        <v>165</v>
      </c>
      <c r="BM226" s="18" t="s">
        <v>1153</v>
      </c>
    </row>
    <row r="227" spans="2:65" s="9" customFormat="1" ht="37.35" customHeight="1">
      <c r="B227" s="149"/>
      <c r="C227" s="150"/>
      <c r="D227" s="151" t="s">
        <v>123</v>
      </c>
      <c r="E227" s="151"/>
      <c r="F227" s="151"/>
      <c r="G227" s="151"/>
      <c r="H227" s="151"/>
      <c r="I227" s="151"/>
      <c r="J227" s="151"/>
      <c r="K227" s="151"/>
      <c r="L227" s="151"/>
      <c r="M227" s="151"/>
      <c r="N227" s="222">
        <f>BK227</f>
        <v>0</v>
      </c>
      <c r="O227" s="223"/>
      <c r="P227" s="223"/>
      <c r="Q227" s="223"/>
      <c r="R227" s="152"/>
      <c r="T227" s="153"/>
      <c r="U227" s="150"/>
      <c r="V227" s="150"/>
      <c r="W227" s="154">
        <f>W228+W236+W238+W242+W253+W269+W273</f>
        <v>0</v>
      </c>
      <c r="X227" s="150"/>
      <c r="Y227" s="154">
        <f>Y228+Y236+Y238+Y242+Y253+Y269+Y273</f>
        <v>3.11981076</v>
      </c>
      <c r="Z227" s="150"/>
      <c r="AA227" s="155">
        <f>AA228+AA236+AA238+AA242+AA253+AA269+AA273</f>
        <v>1.1012256</v>
      </c>
      <c r="AR227" s="156" t="s">
        <v>104</v>
      </c>
      <c r="AT227" s="157" t="s">
        <v>77</v>
      </c>
      <c r="AU227" s="157" t="s">
        <v>78</v>
      </c>
      <c r="AY227" s="156" t="s">
        <v>160</v>
      </c>
      <c r="BK227" s="158">
        <f>BK228+BK236+BK238+BK242+BK253+BK269+BK273</f>
        <v>0</v>
      </c>
    </row>
    <row r="228" spans="2:65" s="9" customFormat="1" ht="19.899999999999999" customHeight="1">
      <c r="B228" s="149"/>
      <c r="C228" s="150"/>
      <c r="D228" s="159" t="s">
        <v>124</v>
      </c>
      <c r="E228" s="159"/>
      <c r="F228" s="159"/>
      <c r="G228" s="159"/>
      <c r="H228" s="159"/>
      <c r="I228" s="159"/>
      <c r="J228" s="159"/>
      <c r="K228" s="159"/>
      <c r="L228" s="159"/>
      <c r="M228" s="159"/>
      <c r="N228" s="224">
        <f>BK228</f>
        <v>0</v>
      </c>
      <c r="O228" s="225"/>
      <c r="P228" s="225"/>
      <c r="Q228" s="225"/>
      <c r="R228" s="152"/>
      <c r="T228" s="153"/>
      <c r="U228" s="150"/>
      <c r="V228" s="150"/>
      <c r="W228" s="154">
        <f>SUM(W229:W235)</f>
        <v>0</v>
      </c>
      <c r="X228" s="150"/>
      <c r="Y228" s="154">
        <f>SUM(Y229:Y235)</f>
        <v>7.8626559999999998E-2</v>
      </c>
      <c r="Z228" s="150"/>
      <c r="AA228" s="155">
        <f>SUM(AA229:AA235)</f>
        <v>0</v>
      </c>
      <c r="AR228" s="156" t="s">
        <v>104</v>
      </c>
      <c r="AT228" s="157" t="s">
        <v>77</v>
      </c>
      <c r="AU228" s="157" t="s">
        <v>11</v>
      </c>
      <c r="AY228" s="156" t="s">
        <v>160</v>
      </c>
      <c r="BK228" s="158">
        <f>SUM(BK229:BK235)</f>
        <v>0</v>
      </c>
    </row>
    <row r="229" spans="2:65" s="1" customFormat="1" ht="38.25" customHeight="1">
      <c r="B229" s="131"/>
      <c r="C229" s="160" t="s">
        <v>499</v>
      </c>
      <c r="D229" s="160" t="s">
        <v>161</v>
      </c>
      <c r="E229" s="161" t="s">
        <v>1154</v>
      </c>
      <c r="F229" s="218" t="s">
        <v>1155</v>
      </c>
      <c r="G229" s="218"/>
      <c r="H229" s="218"/>
      <c r="I229" s="218"/>
      <c r="J229" s="162" t="s">
        <v>164</v>
      </c>
      <c r="K229" s="163">
        <v>8.85</v>
      </c>
      <c r="L229" s="226">
        <v>0</v>
      </c>
      <c r="M229" s="226"/>
      <c r="N229" s="219">
        <f t="shared" ref="N229:N235" si="45">ROUND(L229*K229,0)</f>
        <v>0</v>
      </c>
      <c r="O229" s="219"/>
      <c r="P229" s="219"/>
      <c r="Q229" s="219"/>
      <c r="R229" s="134"/>
      <c r="T229" s="164" t="s">
        <v>5</v>
      </c>
      <c r="U229" s="43" t="s">
        <v>43</v>
      </c>
      <c r="V229" s="35"/>
      <c r="W229" s="165">
        <f t="shared" ref="W229:W235" si="46">V229*K229</f>
        <v>0</v>
      </c>
      <c r="X229" s="165">
        <v>0</v>
      </c>
      <c r="Y229" s="165">
        <f t="shared" ref="Y229:Y235" si="47">X229*K229</f>
        <v>0</v>
      </c>
      <c r="Z229" s="165">
        <v>0</v>
      </c>
      <c r="AA229" s="166">
        <f t="shared" ref="AA229:AA235" si="48">Z229*K229</f>
        <v>0</v>
      </c>
      <c r="AR229" s="18" t="s">
        <v>224</v>
      </c>
      <c r="AT229" s="18" t="s">
        <v>161</v>
      </c>
      <c r="AU229" s="18" t="s">
        <v>104</v>
      </c>
      <c r="AY229" s="18" t="s">
        <v>160</v>
      </c>
      <c r="BE229" s="105">
        <f t="shared" ref="BE229:BE235" si="49">IF(U229="základní",N229,0)</f>
        <v>0</v>
      </c>
      <c r="BF229" s="105">
        <f t="shared" ref="BF229:BF235" si="50">IF(U229="snížená",N229,0)</f>
        <v>0</v>
      </c>
      <c r="BG229" s="105">
        <f t="shared" ref="BG229:BG235" si="51">IF(U229="zákl. přenesená",N229,0)</f>
        <v>0</v>
      </c>
      <c r="BH229" s="105">
        <f t="shared" ref="BH229:BH235" si="52">IF(U229="sníž. přenesená",N229,0)</f>
        <v>0</v>
      </c>
      <c r="BI229" s="105">
        <f t="shared" ref="BI229:BI235" si="53">IF(U229="nulová",N229,0)</f>
        <v>0</v>
      </c>
      <c r="BJ229" s="18" t="s">
        <v>11</v>
      </c>
      <c r="BK229" s="105">
        <f t="shared" ref="BK229:BK235" si="54">ROUND(L229*K229,0)</f>
        <v>0</v>
      </c>
      <c r="BL229" s="18" t="s">
        <v>224</v>
      </c>
      <c r="BM229" s="18" t="s">
        <v>1156</v>
      </c>
    </row>
    <row r="230" spans="2:65" s="1" customFormat="1" ht="25.5" customHeight="1">
      <c r="B230" s="131"/>
      <c r="C230" s="160" t="s">
        <v>503</v>
      </c>
      <c r="D230" s="160" t="s">
        <v>161</v>
      </c>
      <c r="E230" s="161" t="s">
        <v>1157</v>
      </c>
      <c r="F230" s="218" t="s">
        <v>1158</v>
      </c>
      <c r="G230" s="218"/>
      <c r="H230" s="218"/>
      <c r="I230" s="218"/>
      <c r="J230" s="162" t="s">
        <v>164</v>
      </c>
      <c r="K230" s="163">
        <v>5.91</v>
      </c>
      <c r="L230" s="226">
        <v>0</v>
      </c>
      <c r="M230" s="226"/>
      <c r="N230" s="219">
        <f t="shared" si="45"/>
        <v>0</v>
      </c>
      <c r="O230" s="219"/>
      <c r="P230" s="219"/>
      <c r="Q230" s="219"/>
      <c r="R230" s="134"/>
      <c r="T230" s="164" t="s">
        <v>5</v>
      </c>
      <c r="U230" s="43" t="s">
        <v>43</v>
      </c>
      <c r="V230" s="35"/>
      <c r="W230" s="165">
        <f t="shared" si="46"/>
        <v>0</v>
      </c>
      <c r="X230" s="165">
        <v>0</v>
      </c>
      <c r="Y230" s="165">
        <f t="shared" si="47"/>
        <v>0</v>
      </c>
      <c r="Z230" s="165">
        <v>0</v>
      </c>
      <c r="AA230" s="166">
        <f t="shared" si="48"/>
        <v>0</v>
      </c>
      <c r="AR230" s="18" t="s">
        <v>224</v>
      </c>
      <c r="AT230" s="18" t="s">
        <v>161</v>
      </c>
      <c r="AU230" s="18" t="s">
        <v>104</v>
      </c>
      <c r="AY230" s="18" t="s">
        <v>160</v>
      </c>
      <c r="BE230" s="105">
        <f t="shared" si="49"/>
        <v>0</v>
      </c>
      <c r="BF230" s="105">
        <f t="shared" si="50"/>
        <v>0</v>
      </c>
      <c r="BG230" s="105">
        <f t="shared" si="51"/>
        <v>0</v>
      </c>
      <c r="BH230" s="105">
        <f t="shared" si="52"/>
        <v>0</v>
      </c>
      <c r="BI230" s="105">
        <f t="shared" si="53"/>
        <v>0</v>
      </c>
      <c r="BJ230" s="18" t="s">
        <v>11</v>
      </c>
      <c r="BK230" s="105">
        <f t="shared" si="54"/>
        <v>0</v>
      </c>
      <c r="BL230" s="18" t="s">
        <v>224</v>
      </c>
      <c r="BM230" s="18" t="s">
        <v>1159</v>
      </c>
    </row>
    <row r="231" spans="2:65" s="1" customFormat="1" ht="16.5" customHeight="1">
      <c r="B231" s="131"/>
      <c r="C231" s="167" t="s">
        <v>507</v>
      </c>
      <c r="D231" s="167" t="s">
        <v>304</v>
      </c>
      <c r="E231" s="168" t="s">
        <v>1160</v>
      </c>
      <c r="F231" s="229" t="s">
        <v>1161</v>
      </c>
      <c r="G231" s="229"/>
      <c r="H231" s="229"/>
      <c r="I231" s="229"/>
      <c r="J231" s="169" t="s">
        <v>189</v>
      </c>
      <c r="K231" s="170">
        <v>4.0000000000000001E-3</v>
      </c>
      <c r="L231" s="227">
        <v>0</v>
      </c>
      <c r="M231" s="227"/>
      <c r="N231" s="228">
        <f t="shared" si="45"/>
        <v>0</v>
      </c>
      <c r="O231" s="219"/>
      <c r="P231" s="219"/>
      <c r="Q231" s="219"/>
      <c r="R231" s="134"/>
      <c r="T231" s="164" t="s">
        <v>5</v>
      </c>
      <c r="U231" s="43" t="s">
        <v>43</v>
      </c>
      <c r="V231" s="35"/>
      <c r="W231" s="165">
        <f t="shared" si="46"/>
        <v>0</v>
      </c>
      <c r="X231" s="165">
        <v>1</v>
      </c>
      <c r="Y231" s="165">
        <f t="shared" si="47"/>
        <v>4.0000000000000001E-3</v>
      </c>
      <c r="Z231" s="165">
        <v>0</v>
      </c>
      <c r="AA231" s="166">
        <f t="shared" si="48"/>
        <v>0</v>
      </c>
      <c r="AR231" s="18" t="s">
        <v>287</v>
      </c>
      <c r="AT231" s="18" t="s">
        <v>304</v>
      </c>
      <c r="AU231" s="18" t="s">
        <v>104</v>
      </c>
      <c r="AY231" s="18" t="s">
        <v>160</v>
      </c>
      <c r="BE231" s="105">
        <f t="shared" si="49"/>
        <v>0</v>
      </c>
      <c r="BF231" s="105">
        <f t="shared" si="50"/>
        <v>0</v>
      </c>
      <c r="BG231" s="105">
        <f t="shared" si="51"/>
        <v>0</v>
      </c>
      <c r="BH231" s="105">
        <f t="shared" si="52"/>
        <v>0</v>
      </c>
      <c r="BI231" s="105">
        <f t="shared" si="53"/>
        <v>0</v>
      </c>
      <c r="BJ231" s="18" t="s">
        <v>11</v>
      </c>
      <c r="BK231" s="105">
        <f t="shared" si="54"/>
        <v>0</v>
      </c>
      <c r="BL231" s="18" t="s">
        <v>224</v>
      </c>
      <c r="BM231" s="18" t="s">
        <v>1162</v>
      </c>
    </row>
    <row r="232" spans="2:65" s="1" customFormat="1" ht="25.5" customHeight="1">
      <c r="B232" s="131"/>
      <c r="C232" s="160" t="s">
        <v>511</v>
      </c>
      <c r="D232" s="160" t="s">
        <v>161</v>
      </c>
      <c r="E232" s="161" t="s">
        <v>1163</v>
      </c>
      <c r="F232" s="218" t="s">
        <v>1164</v>
      </c>
      <c r="G232" s="218"/>
      <c r="H232" s="218"/>
      <c r="I232" s="218"/>
      <c r="J232" s="162" t="s">
        <v>164</v>
      </c>
      <c r="K232" s="163">
        <v>8.85</v>
      </c>
      <c r="L232" s="226">
        <v>0</v>
      </c>
      <c r="M232" s="226"/>
      <c r="N232" s="219">
        <f t="shared" si="45"/>
        <v>0</v>
      </c>
      <c r="O232" s="219"/>
      <c r="P232" s="219"/>
      <c r="Q232" s="219"/>
      <c r="R232" s="134"/>
      <c r="T232" s="164" t="s">
        <v>5</v>
      </c>
      <c r="U232" s="43" t="s">
        <v>43</v>
      </c>
      <c r="V232" s="35"/>
      <c r="W232" s="165">
        <f t="shared" si="46"/>
        <v>0</v>
      </c>
      <c r="X232" s="165">
        <v>4.0000000000000002E-4</v>
      </c>
      <c r="Y232" s="165">
        <f t="shared" si="47"/>
        <v>3.5400000000000002E-3</v>
      </c>
      <c r="Z232" s="165">
        <v>0</v>
      </c>
      <c r="AA232" s="166">
        <f t="shared" si="48"/>
        <v>0</v>
      </c>
      <c r="AR232" s="18" t="s">
        <v>224</v>
      </c>
      <c r="AT232" s="18" t="s">
        <v>161</v>
      </c>
      <c r="AU232" s="18" t="s">
        <v>104</v>
      </c>
      <c r="AY232" s="18" t="s">
        <v>160</v>
      </c>
      <c r="BE232" s="105">
        <f t="shared" si="49"/>
        <v>0</v>
      </c>
      <c r="BF232" s="105">
        <f t="shared" si="50"/>
        <v>0</v>
      </c>
      <c r="BG232" s="105">
        <f t="shared" si="51"/>
        <v>0</v>
      </c>
      <c r="BH232" s="105">
        <f t="shared" si="52"/>
        <v>0</v>
      </c>
      <c r="BI232" s="105">
        <f t="shared" si="53"/>
        <v>0</v>
      </c>
      <c r="BJ232" s="18" t="s">
        <v>11</v>
      </c>
      <c r="BK232" s="105">
        <f t="shared" si="54"/>
        <v>0</v>
      </c>
      <c r="BL232" s="18" t="s">
        <v>224</v>
      </c>
      <c r="BM232" s="18" t="s">
        <v>1165</v>
      </c>
    </row>
    <row r="233" spans="2:65" s="1" customFormat="1" ht="25.5" customHeight="1">
      <c r="B233" s="131"/>
      <c r="C233" s="160" t="s">
        <v>515</v>
      </c>
      <c r="D233" s="160" t="s">
        <v>161</v>
      </c>
      <c r="E233" s="161" t="s">
        <v>1166</v>
      </c>
      <c r="F233" s="218" t="s">
        <v>1167</v>
      </c>
      <c r="G233" s="218"/>
      <c r="H233" s="218"/>
      <c r="I233" s="218"/>
      <c r="J233" s="162" t="s">
        <v>164</v>
      </c>
      <c r="K233" s="163">
        <v>5.91</v>
      </c>
      <c r="L233" s="226">
        <v>0</v>
      </c>
      <c r="M233" s="226"/>
      <c r="N233" s="219">
        <f t="shared" si="45"/>
        <v>0</v>
      </c>
      <c r="O233" s="219"/>
      <c r="P233" s="219"/>
      <c r="Q233" s="219"/>
      <c r="R233" s="134"/>
      <c r="T233" s="164" t="s">
        <v>5</v>
      </c>
      <c r="U233" s="43" t="s">
        <v>43</v>
      </c>
      <c r="V233" s="35"/>
      <c r="W233" s="165">
        <f t="shared" si="46"/>
        <v>0</v>
      </c>
      <c r="X233" s="165">
        <v>4.0000000000000002E-4</v>
      </c>
      <c r="Y233" s="165">
        <f t="shared" si="47"/>
        <v>2.3640000000000002E-3</v>
      </c>
      <c r="Z233" s="165">
        <v>0</v>
      </c>
      <c r="AA233" s="166">
        <f t="shared" si="48"/>
        <v>0</v>
      </c>
      <c r="AR233" s="18" t="s">
        <v>224</v>
      </c>
      <c r="AT233" s="18" t="s">
        <v>161</v>
      </c>
      <c r="AU233" s="18" t="s">
        <v>104</v>
      </c>
      <c r="AY233" s="18" t="s">
        <v>160</v>
      </c>
      <c r="BE233" s="105">
        <f t="shared" si="49"/>
        <v>0</v>
      </c>
      <c r="BF233" s="105">
        <f t="shared" si="50"/>
        <v>0</v>
      </c>
      <c r="BG233" s="105">
        <f t="shared" si="51"/>
        <v>0</v>
      </c>
      <c r="BH233" s="105">
        <f t="shared" si="52"/>
        <v>0</v>
      </c>
      <c r="BI233" s="105">
        <f t="shared" si="53"/>
        <v>0</v>
      </c>
      <c r="BJ233" s="18" t="s">
        <v>11</v>
      </c>
      <c r="BK233" s="105">
        <f t="shared" si="54"/>
        <v>0</v>
      </c>
      <c r="BL233" s="18" t="s">
        <v>224</v>
      </c>
      <c r="BM233" s="18" t="s">
        <v>1168</v>
      </c>
    </row>
    <row r="234" spans="2:65" s="1" customFormat="1" ht="16.5" customHeight="1">
      <c r="B234" s="131"/>
      <c r="C234" s="167" t="s">
        <v>519</v>
      </c>
      <c r="D234" s="167" t="s">
        <v>304</v>
      </c>
      <c r="E234" s="168" t="s">
        <v>1169</v>
      </c>
      <c r="F234" s="229" t="s">
        <v>1170</v>
      </c>
      <c r="G234" s="229"/>
      <c r="H234" s="229"/>
      <c r="I234" s="229"/>
      <c r="J234" s="169" t="s">
        <v>164</v>
      </c>
      <c r="K234" s="170">
        <v>17.712</v>
      </c>
      <c r="L234" s="227">
        <v>0</v>
      </c>
      <c r="M234" s="227"/>
      <c r="N234" s="228">
        <f t="shared" si="45"/>
        <v>0</v>
      </c>
      <c r="O234" s="219"/>
      <c r="P234" s="219"/>
      <c r="Q234" s="219"/>
      <c r="R234" s="134"/>
      <c r="T234" s="164" t="s">
        <v>5</v>
      </c>
      <c r="U234" s="43" t="s">
        <v>43</v>
      </c>
      <c r="V234" s="35"/>
      <c r="W234" s="165">
        <f t="shared" si="46"/>
        <v>0</v>
      </c>
      <c r="X234" s="165">
        <v>3.8800000000000002E-3</v>
      </c>
      <c r="Y234" s="165">
        <f t="shared" si="47"/>
        <v>6.8722560000000002E-2</v>
      </c>
      <c r="Z234" s="165">
        <v>0</v>
      </c>
      <c r="AA234" s="166">
        <f t="shared" si="48"/>
        <v>0</v>
      </c>
      <c r="AR234" s="18" t="s">
        <v>287</v>
      </c>
      <c r="AT234" s="18" t="s">
        <v>304</v>
      </c>
      <c r="AU234" s="18" t="s">
        <v>104</v>
      </c>
      <c r="AY234" s="18" t="s">
        <v>160</v>
      </c>
      <c r="BE234" s="105">
        <f t="shared" si="49"/>
        <v>0</v>
      </c>
      <c r="BF234" s="105">
        <f t="shared" si="50"/>
        <v>0</v>
      </c>
      <c r="BG234" s="105">
        <f t="shared" si="51"/>
        <v>0</v>
      </c>
      <c r="BH234" s="105">
        <f t="shared" si="52"/>
        <v>0</v>
      </c>
      <c r="BI234" s="105">
        <f t="shared" si="53"/>
        <v>0</v>
      </c>
      <c r="BJ234" s="18" t="s">
        <v>11</v>
      </c>
      <c r="BK234" s="105">
        <f t="shared" si="54"/>
        <v>0</v>
      </c>
      <c r="BL234" s="18" t="s">
        <v>224</v>
      </c>
      <c r="BM234" s="18" t="s">
        <v>1171</v>
      </c>
    </row>
    <row r="235" spans="2:65" s="1" customFormat="1" ht="38.25" customHeight="1">
      <c r="B235" s="131"/>
      <c r="C235" s="160" t="s">
        <v>523</v>
      </c>
      <c r="D235" s="160" t="s">
        <v>161</v>
      </c>
      <c r="E235" s="161" t="s">
        <v>1172</v>
      </c>
      <c r="F235" s="218" t="s">
        <v>1173</v>
      </c>
      <c r="G235" s="218"/>
      <c r="H235" s="218"/>
      <c r="I235" s="218"/>
      <c r="J235" s="162" t="s">
        <v>189</v>
      </c>
      <c r="K235" s="163">
        <v>7.9000000000000001E-2</v>
      </c>
      <c r="L235" s="226">
        <v>0</v>
      </c>
      <c r="M235" s="226"/>
      <c r="N235" s="219">
        <f t="shared" si="45"/>
        <v>0</v>
      </c>
      <c r="O235" s="219"/>
      <c r="P235" s="219"/>
      <c r="Q235" s="219"/>
      <c r="R235" s="134"/>
      <c r="T235" s="164" t="s">
        <v>5</v>
      </c>
      <c r="U235" s="43" t="s">
        <v>43</v>
      </c>
      <c r="V235" s="35"/>
      <c r="W235" s="165">
        <f t="shared" si="46"/>
        <v>0</v>
      </c>
      <c r="X235" s="165">
        <v>0</v>
      </c>
      <c r="Y235" s="165">
        <f t="shared" si="47"/>
        <v>0</v>
      </c>
      <c r="Z235" s="165">
        <v>0</v>
      </c>
      <c r="AA235" s="166">
        <f t="shared" si="48"/>
        <v>0</v>
      </c>
      <c r="AR235" s="18" t="s">
        <v>224</v>
      </c>
      <c r="AT235" s="18" t="s">
        <v>161</v>
      </c>
      <c r="AU235" s="18" t="s">
        <v>104</v>
      </c>
      <c r="AY235" s="18" t="s">
        <v>160</v>
      </c>
      <c r="BE235" s="105">
        <f t="shared" si="49"/>
        <v>0</v>
      </c>
      <c r="BF235" s="105">
        <f t="shared" si="50"/>
        <v>0</v>
      </c>
      <c r="BG235" s="105">
        <f t="shared" si="51"/>
        <v>0</v>
      </c>
      <c r="BH235" s="105">
        <f t="shared" si="52"/>
        <v>0</v>
      </c>
      <c r="BI235" s="105">
        <f t="shared" si="53"/>
        <v>0</v>
      </c>
      <c r="BJ235" s="18" t="s">
        <v>11</v>
      </c>
      <c r="BK235" s="105">
        <f t="shared" si="54"/>
        <v>0</v>
      </c>
      <c r="BL235" s="18" t="s">
        <v>224</v>
      </c>
      <c r="BM235" s="18" t="s">
        <v>1174</v>
      </c>
    </row>
    <row r="236" spans="2:65" s="9" customFormat="1" ht="29.85" customHeight="1">
      <c r="B236" s="149"/>
      <c r="C236" s="150"/>
      <c r="D236" s="159" t="s">
        <v>954</v>
      </c>
      <c r="E236" s="159"/>
      <c r="F236" s="159"/>
      <c r="G236" s="159"/>
      <c r="H236" s="159"/>
      <c r="I236" s="159"/>
      <c r="J236" s="159"/>
      <c r="K236" s="159"/>
      <c r="L236" s="159"/>
      <c r="M236" s="159"/>
      <c r="N236" s="220">
        <f>BK236</f>
        <v>0</v>
      </c>
      <c r="O236" s="221"/>
      <c r="P236" s="221"/>
      <c r="Q236" s="221"/>
      <c r="R236" s="152"/>
      <c r="T236" s="153"/>
      <c r="U236" s="150"/>
      <c r="V236" s="150"/>
      <c r="W236" s="154">
        <f>W237</f>
        <v>0</v>
      </c>
      <c r="X236" s="150"/>
      <c r="Y236" s="154">
        <f>Y237</f>
        <v>0</v>
      </c>
      <c r="Z236" s="150"/>
      <c r="AA236" s="155">
        <f>AA237</f>
        <v>0</v>
      </c>
      <c r="AR236" s="156" t="s">
        <v>104</v>
      </c>
      <c r="AT236" s="157" t="s">
        <v>77</v>
      </c>
      <c r="AU236" s="157" t="s">
        <v>11</v>
      </c>
      <c r="AY236" s="156" t="s">
        <v>160</v>
      </c>
      <c r="BK236" s="158">
        <f>BK237</f>
        <v>0</v>
      </c>
    </row>
    <row r="237" spans="2:65" s="1" customFormat="1" ht="16.5" customHeight="1">
      <c r="B237" s="131"/>
      <c r="C237" s="160" t="s">
        <v>527</v>
      </c>
      <c r="D237" s="160" t="s">
        <v>161</v>
      </c>
      <c r="E237" s="161" t="s">
        <v>1175</v>
      </c>
      <c r="F237" s="218" t="s">
        <v>1176</v>
      </c>
      <c r="G237" s="218"/>
      <c r="H237" s="218"/>
      <c r="I237" s="218"/>
      <c r="J237" s="162" t="s">
        <v>465</v>
      </c>
      <c r="K237" s="163">
        <v>1</v>
      </c>
      <c r="L237" s="226">
        <v>0</v>
      </c>
      <c r="M237" s="226"/>
      <c r="N237" s="219">
        <f>ROUND(L237*K237,0)</f>
        <v>0</v>
      </c>
      <c r="O237" s="219"/>
      <c r="P237" s="219"/>
      <c r="Q237" s="219"/>
      <c r="R237" s="134"/>
      <c r="T237" s="164" t="s">
        <v>5</v>
      </c>
      <c r="U237" s="43" t="s">
        <v>43</v>
      </c>
      <c r="V237" s="35"/>
      <c r="W237" s="165">
        <f>V237*K237</f>
        <v>0</v>
      </c>
      <c r="X237" s="165">
        <v>0</v>
      </c>
      <c r="Y237" s="165">
        <f>X237*K237</f>
        <v>0</v>
      </c>
      <c r="Z237" s="165">
        <v>0</v>
      </c>
      <c r="AA237" s="166">
        <f>Z237*K237</f>
        <v>0</v>
      </c>
      <c r="AR237" s="18" t="s">
        <v>224</v>
      </c>
      <c r="AT237" s="18" t="s">
        <v>161</v>
      </c>
      <c r="AU237" s="18" t="s">
        <v>104</v>
      </c>
      <c r="AY237" s="18" t="s">
        <v>160</v>
      </c>
      <c r="BE237" s="105">
        <f>IF(U237="základní",N237,0)</f>
        <v>0</v>
      </c>
      <c r="BF237" s="105">
        <f>IF(U237="snížená",N237,0)</f>
        <v>0</v>
      </c>
      <c r="BG237" s="105">
        <f>IF(U237="zákl. přenesená",N237,0)</f>
        <v>0</v>
      </c>
      <c r="BH237" s="105">
        <f>IF(U237="sníž. přenesená",N237,0)</f>
        <v>0</v>
      </c>
      <c r="BI237" s="105">
        <f>IF(U237="nulová",N237,0)</f>
        <v>0</v>
      </c>
      <c r="BJ237" s="18" t="s">
        <v>11</v>
      </c>
      <c r="BK237" s="105">
        <f>ROUND(L237*K237,0)</f>
        <v>0</v>
      </c>
      <c r="BL237" s="18" t="s">
        <v>224</v>
      </c>
      <c r="BM237" s="18" t="s">
        <v>1177</v>
      </c>
    </row>
    <row r="238" spans="2:65" s="9" customFormat="1" ht="29.85" customHeight="1">
      <c r="B238" s="149"/>
      <c r="C238" s="150"/>
      <c r="D238" s="159" t="s">
        <v>128</v>
      </c>
      <c r="E238" s="159"/>
      <c r="F238" s="159"/>
      <c r="G238" s="159"/>
      <c r="H238" s="159"/>
      <c r="I238" s="159"/>
      <c r="J238" s="159"/>
      <c r="K238" s="159"/>
      <c r="L238" s="159"/>
      <c r="M238" s="159"/>
      <c r="N238" s="220">
        <f>BK238</f>
        <v>0</v>
      </c>
      <c r="O238" s="221"/>
      <c r="P238" s="221"/>
      <c r="Q238" s="221"/>
      <c r="R238" s="152"/>
      <c r="T238" s="153"/>
      <c r="U238" s="150"/>
      <c r="V238" s="150"/>
      <c r="W238" s="154">
        <f>SUM(W239:W241)</f>
        <v>0</v>
      </c>
      <c r="X238" s="150"/>
      <c r="Y238" s="154">
        <f>SUM(Y239:Y241)</f>
        <v>1.0487196000000001</v>
      </c>
      <c r="Z238" s="150"/>
      <c r="AA238" s="155">
        <f>SUM(AA239:AA241)</f>
        <v>0</v>
      </c>
      <c r="AR238" s="156" t="s">
        <v>104</v>
      </c>
      <c r="AT238" s="157" t="s">
        <v>77</v>
      </c>
      <c r="AU238" s="157" t="s">
        <v>11</v>
      </c>
      <c r="AY238" s="156" t="s">
        <v>160</v>
      </c>
      <c r="BK238" s="158">
        <f>SUM(BK239:BK241)</f>
        <v>0</v>
      </c>
    </row>
    <row r="239" spans="2:65" s="1" customFormat="1" ht="25.5" customHeight="1">
      <c r="B239" s="131"/>
      <c r="C239" s="160" t="s">
        <v>531</v>
      </c>
      <c r="D239" s="160" t="s">
        <v>161</v>
      </c>
      <c r="E239" s="161" t="s">
        <v>1178</v>
      </c>
      <c r="F239" s="218" t="s">
        <v>1179</v>
      </c>
      <c r="G239" s="218"/>
      <c r="H239" s="218"/>
      <c r="I239" s="218"/>
      <c r="J239" s="162" t="s">
        <v>164</v>
      </c>
      <c r="K239" s="163">
        <v>94.14</v>
      </c>
      <c r="L239" s="226">
        <v>0</v>
      </c>
      <c r="M239" s="226"/>
      <c r="N239" s="219">
        <f>ROUND(L239*K239,0)</f>
        <v>0</v>
      </c>
      <c r="O239" s="219"/>
      <c r="P239" s="219"/>
      <c r="Q239" s="219"/>
      <c r="R239" s="134"/>
      <c r="T239" s="164" t="s">
        <v>5</v>
      </c>
      <c r="U239" s="43" t="s">
        <v>43</v>
      </c>
      <c r="V239" s="35"/>
      <c r="W239" s="165">
        <f>V239*K239</f>
        <v>0</v>
      </c>
      <c r="X239" s="165">
        <v>1.094E-2</v>
      </c>
      <c r="Y239" s="165">
        <f>X239*K239</f>
        <v>1.0298916</v>
      </c>
      <c r="Z239" s="165">
        <v>0</v>
      </c>
      <c r="AA239" s="166">
        <f>Z239*K239</f>
        <v>0</v>
      </c>
      <c r="AR239" s="18" t="s">
        <v>224</v>
      </c>
      <c r="AT239" s="18" t="s">
        <v>161</v>
      </c>
      <c r="AU239" s="18" t="s">
        <v>104</v>
      </c>
      <c r="AY239" s="18" t="s">
        <v>160</v>
      </c>
      <c r="BE239" s="105">
        <f>IF(U239="základní",N239,0)</f>
        <v>0</v>
      </c>
      <c r="BF239" s="105">
        <f>IF(U239="snížená",N239,0)</f>
        <v>0</v>
      </c>
      <c r="BG239" s="105">
        <f>IF(U239="zákl. přenesená",N239,0)</f>
        <v>0</v>
      </c>
      <c r="BH239" s="105">
        <f>IF(U239="sníž. přenesená",N239,0)</f>
        <v>0</v>
      </c>
      <c r="BI239" s="105">
        <f>IF(U239="nulová",N239,0)</f>
        <v>0</v>
      </c>
      <c r="BJ239" s="18" t="s">
        <v>11</v>
      </c>
      <c r="BK239" s="105">
        <f>ROUND(L239*K239,0)</f>
        <v>0</v>
      </c>
      <c r="BL239" s="18" t="s">
        <v>224</v>
      </c>
      <c r="BM239" s="18" t="s">
        <v>1180</v>
      </c>
    </row>
    <row r="240" spans="2:65" s="1" customFormat="1" ht="38.25" customHeight="1">
      <c r="B240" s="131"/>
      <c r="C240" s="160" t="s">
        <v>535</v>
      </c>
      <c r="D240" s="160" t="s">
        <v>161</v>
      </c>
      <c r="E240" s="161" t="s">
        <v>1181</v>
      </c>
      <c r="F240" s="218" t="s">
        <v>1182</v>
      </c>
      <c r="G240" s="218"/>
      <c r="H240" s="218"/>
      <c r="I240" s="218"/>
      <c r="J240" s="162" t="s">
        <v>164</v>
      </c>
      <c r="K240" s="163">
        <v>94.14</v>
      </c>
      <c r="L240" s="226">
        <v>0</v>
      </c>
      <c r="M240" s="226"/>
      <c r="N240" s="219">
        <f>ROUND(L240*K240,0)</f>
        <v>0</v>
      </c>
      <c r="O240" s="219"/>
      <c r="P240" s="219"/>
      <c r="Q240" s="219"/>
      <c r="R240" s="134"/>
      <c r="T240" s="164" t="s">
        <v>5</v>
      </c>
      <c r="U240" s="43" t="s">
        <v>43</v>
      </c>
      <c r="V240" s="35"/>
      <c r="W240" s="165">
        <f>V240*K240</f>
        <v>0</v>
      </c>
      <c r="X240" s="165">
        <v>2.0000000000000001E-4</v>
      </c>
      <c r="Y240" s="165">
        <f>X240*K240</f>
        <v>1.8828000000000001E-2</v>
      </c>
      <c r="Z240" s="165">
        <v>0</v>
      </c>
      <c r="AA240" s="166">
        <f>Z240*K240</f>
        <v>0</v>
      </c>
      <c r="AR240" s="18" t="s">
        <v>224</v>
      </c>
      <c r="AT240" s="18" t="s">
        <v>161</v>
      </c>
      <c r="AU240" s="18" t="s">
        <v>104</v>
      </c>
      <c r="AY240" s="18" t="s">
        <v>160</v>
      </c>
      <c r="BE240" s="105">
        <f>IF(U240="základní",N240,0)</f>
        <v>0</v>
      </c>
      <c r="BF240" s="105">
        <f>IF(U240="snížená",N240,0)</f>
        <v>0</v>
      </c>
      <c r="BG240" s="105">
        <f>IF(U240="zákl. přenesená",N240,0)</f>
        <v>0</v>
      </c>
      <c r="BH240" s="105">
        <f>IF(U240="sníž. přenesená",N240,0)</f>
        <v>0</v>
      </c>
      <c r="BI240" s="105">
        <f>IF(U240="nulová",N240,0)</f>
        <v>0</v>
      </c>
      <c r="BJ240" s="18" t="s">
        <v>11</v>
      </c>
      <c r="BK240" s="105">
        <f>ROUND(L240*K240,0)</f>
        <v>0</v>
      </c>
      <c r="BL240" s="18" t="s">
        <v>224</v>
      </c>
      <c r="BM240" s="18" t="s">
        <v>1183</v>
      </c>
    </row>
    <row r="241" spans="2:65" s="1" customFormat="1" ht="25.5" customHeight="1">
      <c r="B241" s="131"/>
      <c r="C241" s="160" t="s">
        <v>539</v>
      </c>
      <c r="D241" s="160" t="s">
        <v>161</v>
      </c>
      <c r="E241" s="161" t="s">
        <v>1184</v>
      </c>
      <c r="F241" s="218" t="s">
        <v>1185</v>
      </c>
      <c r="G241" s="218"/>
      <c r="H241" s="218"/>
      <c r="I241" s="218"/>
      <c r="J241" s="162" t="s">
        <v>189</v>
      </c>
      <c r="K241" s="163">
        <v>1.0489999999999999</v>
      </c>
      <c r="L241" s="226">
        <v>0</v>
      </c>
      <c r="M241" s="226"/>
      <c r="N241" s="219">
        <f>ROUND(L241*K241,0)</f>
        <v>0</v>
      </c>
      <c r="O241" s="219"/>
      <c r="P241" s="219"/>
      <c r="Q241" s="219"/>
      <c r="R241" s="134"/>
      <c r="T241" s="164" t="s">
        <v>5</v>
      </c>
      <c r="U241" s="43" t="s">
        <v>43</v>
      </c>
      <c r="V241" s="35"/>
      <c r="W241" s="165">
        <f>V241*K241</f>
        <v>0</v>
      </c>
      <c r="X241" s="165">
        <v>0</v>
      </c>
      <c r="Y241" s="165">
        <f>X241*K241</f>
        <v>0</v>
      </c>
      <c r="Z241" s="165">
        <v>0</v>
      </c>
      <c r="AA241" s="166">
        <f>Z241*K241</f>
        <v>0</v>
      </c>
      <c r="AR241" s="18" t="s">
        <v>224</v>
      </c>
      <c r="AT241" s="18" t="s">
        <v>161</v>
      </c>
      <c r="AU241" s="18" t="s">
        <v>104</v>
      </c>
      <c r="AY241" s="18" t="s">
        <v>160</v>
      </c>
      <c r="BE241" s="105">
        <f>IF(U241="základní",N241,0)</f>
        <v>0</v>
      </c>
      <c r="BF241" s="105">
        <f>IF(U241="snížená",N241,0)</f>
        <v>0</v>
      </c>
      <c r="BG241" s="105">
        <f>IF(U241="zákl. přenesená",N241,0)</f>
        <v>0</v>
      </c>
      <c r="BH241" s="105">
        <f>IF(U241="sníž. přenesená",N241,0)</f>
        <v>0</v>
      </c>
      <c r="BI241" s="105">
        <f>IF(U241="nulová",N241,0)</f>
        <v>0</v>
      </c>
      <c r="BJ241" s="18" t="s">
        <v>11</v>
      </c>
      <c r="BK241" s="105">
        <f>ROUND(L241*K241,0)</f>
        <v>0</v>
      </c>
      <c r="BL241" s="18" t="s">
        <v>224</v>
      </c>
      <c r="BM241" s="18" t="s">
        <v>1186</v>
      </c>
    </row>
    <row r="242" spans="2:65" s="9" customFormat="1" ht="29.85" customHeight="1">
      <c r="B242" s="149"/>
      <c r="C242" s="150"/>
      <c r="D242" s="159" t="s">
        <v>129</v>
      </c>
      <c r="E242" s="159"/>
      <c r="F242" s="159"/>
      <c r="G242" s="159"/>
      <c r="H242" s="159"/>
      <c r="I242" s="159"/>
      <c r="J242" s="159"/>
      <c r="K242" s="159"/>
      <c r="L242" s="159"/>
      <c r="M242" s="159"/>
      <c r="N242" s="220">
        <f>BK242</f>
        <v>0</v>
      </c>
      <c r="O242" s="221"/>
      <c r="P242" s="221"/>
      <c r="Q242" s="221"/>
      <c r="R242" s="152"/>
      <c r="T242" s="153"/>
      <c r="U242" s="150"/>
      <c r="V242" s="150"/>
      <c r="W242" s="154">
        <f>SUM(W243:W252)</f>
        <v>0</v>
      </c>
      <c r="X242" s="150"/>
      <c r="Y242" s="154">
        <f>SUM(Y243:Y252)</f>
        <v>1.7804202</v>
      </c>
      <c r="Z242" s="150"/>
      <c r="AA242" s="155">
        <f>SUM(AA243:AA252)</f>
        <v>0.6962256</v>
      </c>
      <c r="AR242" s="156" t="s">
        <v>104</v>
      </c>
      <c r="AT242" s="157" t="s">
        <v>77</v>
      </c>
      <c r="AU242" s="157" t="s">
        <v>11</v>
      </c>
      <c r="AY242" s="156" t="s">
        <v>160</v>
      </c>
      <c r="BK242" s="158">
        <f>SUM(BK243:BK252)</f>
        <v>0</v>
      </c>
    </row>
    <row r="243" spans="2:65" s="1" customFormat="1" ht="25.5" customHeight="1">
      <c r="B243" s="131"/>
      <c r="C243" s="160" t="s">
        <v>543</v>
      </c>
      <c r="D243" s="160" t="s">
        <v>161</v>
      </c>
      <c r="E243" s="161" t="s">
        <v>544</v>
      </c>
      <c r="F243" s="218" t="s">
        <v>545</v>
      </c>
      <c r="G243" s="218"/>
      <c r="H243" s="218"/>
      <c r="I243" s="218"/>
      <c r="J243" s="162" t="s">
        <v>164</v>
      </c>
      <c r="K243" s="163">
        <v>1</v>
      </c>
      <c r="L243" s="226">
        <v>0</v>
      </c>
      <c r="M243" s="226"/>
      <c r="N243" s="219">
        <f t="shared" ref="N243:N252" si="55">ROUND(L243*K243,0)</f>
        <v>0</v>
      </c>
      <c r="O243" s="219"/>
      <c r="P243" s="219"/>
      <c r="Q243" s="219"/>
      <c r="R243" s="134"/>
      <c r="T243" s="164" t="s">
        <v>5</v>
      </c>
      <c r="U243" s="43" t="s">
        <v>43</v>
      </c>
      <c r="V243" s="35"/>
      <c r="W243" s="165">
        <f t="shared" ref="W243:W252" si="56">V243*K243</f>
        <v>0</v>
      </c>
      <c r="X243" s="165">
        <v>0</v>
      </c>
      <c r="Y243" s="165">
        <f t="shared" ref="Y243:Y252" si="57">X243*K243</f>
        <v>0</v>
      </c>
      <c r="Z243" s="165">
        <v>5.94E-3</v>
      </c>
      <c r="AA243" s="166">
        <f t="shared" ref="AA243:AA252" si="58">Z243*K243</f>
        <v>5.94E-3</v>
      </c>
      <c r="AR243" s="18" t="s">
        <v>224</v>
      </c>
      <c r="AT243" s="18" t="s">
        <v>161</v>
      </c>
      <c r="AU243" s="18" t="s">
        <v>104</v>
      </c>
      <c r="AY243" s="18" t="s">
        <v>160</v>
      </c>
      <c r="BE243" s="105">
        <f t="shared" ref="BE243:BE252" si="59">IF(U243="základní",N243,0)</f>
        <v>0</v>
      </c>
      <c r="BF243" s="105">
        <f t="shared" ref="BF243:BF252" si="60">IF(U243="snížená",N243,0)</f>
        <v>0</v>
      </c>
      <c r="BG243" s="105">
        <f t="shared" ref="BG243:BG252" si="61">IF(U243="zákl. přenesená",N243,0)</f>
        <v>0</v>
      </c>
      <c r="BH243" s="105">
        <f t="shared" ref="BH243:BH252" si="62">IF(U243="sníž. přenesená",N243,0)</f>
        <v>0</v>
      </c>
      <c r="BI243" s="105">
        <f t="shared" ref="BI243:BI252" si="63">IF(U243="nulová",N243,0)</f>
        <v>0</v>
      </c>
      <c r="BJ243" s="18" t="s">
        <v>11</v>
      </c>
      <c r="BK243" s="105">
        <f t="shared" ref="BK243:BK252" si="64">ROUND(L243*K243,0)</f>
        <v>0</v>
      </c>
      <c r="BL243" s="18" t="s">
        <v>224</v>
      </c>
      <c r="BM243" s="18" t="s">
        <v>1187</v>
      </c>
    </row>
    <row r="244" spans="2:65" s="1" customFormat="1" ht="16.5" customHeight="1">
      <c r="B244" s="131"/>
      <c r="C244" s="160" t="s">
        <v>547</v>
      </c>
      <c r="D244" s="160" t="s">
        <v>161</v>
      </c>
      <c r="E244" s="161" t="s">
        <v>1188</v>
      </c>
      <c r="F244" s="218" t="s">
        <v>1189</v>
      </c>
      <c r="G244" s="218"/>
      <c r="H244" s="218"/>
      <c r="I244" s="218"/>
      <c r="J244" s="162" t="s">
        <v>465</v>
      </c>
      <c r="K244" s="163">
        <v>1</v>
      </c>
      <c r="L244" s="226">
        <v>0</v>
      </c>
      <c r="M244" s="226"/>
      <c r="N244" s="219">
        <f t="shared" si="55"/>
        <v>0</v>
      </c>
      <c r="O244" s="219"/>
      <c r="P244" s="219"/>
      <c r="Q244" s="219"/>
      <c r="R244" s="134"/>
      <c r="T244" s="164" t="s">
        <v>5</v>
      </c>
      <c r="U244" s="43" t="s">
        <v>43</v>
      </c>
      <c r="V244" s="35"/>
      <c r="W244" s="165">
        <f t="shared" si="56"/>
        <v>0</v>
      </c>
      <c r="X244" s="165">
        <v>0</v>
      </c>
      <c r="Y244" s="165">
        <f t="shared" si="57"/>
        <v>0</v>
      </c>
      <c r="Z244" s="165">
        <v>0</v>
      </c>
      <c r="AA244" s="166">
        <f t="shared" si="58"/>
        <v>0</v>
      </c>
      <c r="AR244" s="18" t="s">
        <v>224</v>
      </c>
      <c r="AT244" s="18" t="s">
        <v>161</v>
      </c>
      <c r="AU244" s="18" t="s">
        <v>104</v>
      </c>
      <c r="AY244" s="18" t="s">
        <v>160</v>
      </c>
      <c r="BE244" s="105">
        <f t="shared" si="59"/>
        <v>0</v>
      </c>
      <c r="BF244" s="105">
        <f t="shared" si="60"/>
        <v>0</v>
      </c>
      <c r="BG244" s="105">
        <f t="shared" si="61"/>
        <v>0</v>
      </c>
      <c r="BH244" s="105">
        <f t="shared" si="62"/>
        <v>0</v>
      </c>
      <c r="BI244" s="105">
        <f t="shared" si="63"/>
        <v>0</v>
      </c>
      <c r="BJ244" s="18" t="s">
        <v>11</v>
      </c>
      <c r="BK244" s="105">
        <f t="shared" si="64"/>
        <v>0</v>
      </c>
      <c r="BL244" s="18" t="s">
        <v>224</v>
      </c>
      <c r="BM244" s="18" t="s">
        <v>1190</v>
      </c>
    </row>
    <row r="245" spans="2:65" s="1" customFormat="1" ht="25.5" customHeight="1">
      <c r="B245" s="131"/>
      <c r="C245" s="160" t="s">
        <v>551</v>
      </c>
      <c r="D245" s="160" t="s">
        <v>161</v>
      </c>
      <c r="E245" s="161" t="s">
        <v>564</v>
      </c>
      <c r="F245" s="218" t="s">
        <v>565</v>
      </c>
      <c r="G245" s="218"/>
      <c r="H245" s="218"/>
      <c r="I245" s="218"/>
      <c r="J245" s="162" t="s">
        <v>202</v>
      </c>
      <c r="K245" s="163">
        <v>209.2</v>
      </c>
      <c r="L245" s="226">
        <v>0</v>
      </c>
      <c r="M245" s="226"/>
      <c r="N245" s="219">
        <f t="shared" si="55"/>
        <v>0</v>
      </c>
      <c r="O245" s="219"/>
      <c r="P245" s="219"/>
      <c r="Q245" s="219"/>
      <c r="R245" s="134"/>
      <c r="T245" s="164" t="s">
        <v>5</v>
      </c>
      <c r="U245" s="43" t="s">
        <v>43</v>
      </c>
      <c r="V245" s="35"/>
      <c r="W245" s="165">
        <f t="shared" si="56"/>
        <v>0</v>
      </c>
      <c r="X245" s="165">
        <v>0</v>
      </c>
      <c r="Y245" s="165">
        <f t="shared" si="57"/>
        <v>0</v>
      </c>
      <c r="Z245" s="165">
        <v>1.91E-3</v>
      </c>
      <c r="AA245" s="166">
        <f t="shared" si="58"/>
        <v>0.39957199999999998</v>
      </c>
      <c r="AR245" s="18" t="s">
        <v>224</v>
      </c>
      <c r="AT245" s="18" t="s">
        <v>161</v>
      </c>
      <c r="AU245" s="18" t="s">
        <v>104</v>
      </c>
      <c r="AY245" s="18" t="s">
        <v>160</v>
      </c>
      <c r="BE245" s="105">
        <f t="shared" si="59"/>
        <v>0</v>
      </c>
      <c r="BF245" s="105">
        <f t="shared" si="60"/>
        <v>0</v>
      </c>
      <c r="BG245" s="105">
        <f t="shared" si="61"/>
        <v>0</v>
      </c>
      <c r="BH245" s="105">
        <f t="shared" si="62"/>
        <v>0</v>
      </c>
      <c r="BI245" s="105">
        <f t="shared" si="63"/>
        <v>0</v>
      </c>
      <c r="BJ245" s="18" t="s">
        <v>11</v>
      </c>
      <c r="BK245" s="105">
        <f t="shared" si="64"/>
        <v>0</v>
      </c>
      <c r="BL245" s="18" t="s">
        <v>224</v>
      </c>
      <c r="BM245" s="18" t="s">
        <v>1191</v>
      </c>
    </row>
    <row r="246" spans="2:65" s="1" customFormat="1" ht="16.5" customHeight="1">
      <c r="B246" s="131"/>
      <c r="C246" s="160" t="s">
        <v>555</v>
      </c>
      <c r="D246" s="160" t="s">
        <v>161</v>
      </c>
      <c r="E246" s="161" t="s">
        <v>1192</v>
      </c>
      <c r="F246" s="218" t="s">
        <v>1193</v>
      </c>
      <c r="G246" s="218"/>
      <c r="H246" s="218"/>
      <c r="I246" s="218"/>
      <c r="J246" s="162" t="s">
        <v>202</v>
      </c>
      <c r="K246" s="163">
        <v>174.08</v>
      </c>
      <c r="L246" s="226">
        <v>0</v>
      </c>
      <c r="M246" s="226"/>
      <c r="N246" s="219">
        <f t="shared" si="55"/>
        <v>0</v>
      </c>
      <c r="O246" s="219"/>
      <c r="P246" s="219"/>
      <c r="Q246" s="219"/>
      <c r="R246" s="134"/>
      <c r="T246" s="164" t="s">
        <v>5</v>
      </c>
      <c r="U246" s="43" t="s">
        <v>43</v>
      </c>
      <c r="V246" s="35"/>
      <c r="W246" s="165">
        <f t="shared" si="56"/>
        <v>0</v>
      </c>
      <c r="X246" s="165">
        <v>0</v>
      </c>
      <c r="Y246" s="165">
        <f t="shared" si="57"/>
        <v>0</v>
      </c>
      <c r="Z246" s="165">
        <v>1.67E-3</v>
      </c>
      <c r="AA246" s="166">
        <f t="shared" si="58"/>
        <v>0.29071360000000002</v>
      </c>
      <c r="AR246" s="18" t="s">
        <v>224</v>
      </c>
      <c r="AT246" s="18" t="s">
        <v>161</v>
      </c>
      <c r="AU246" s="18" t="s">
        <v>104</v>
      </c>
      <c r="AY246" s="18" t="s">
        <v>160</v>
      </c>
      <c r="BE246" s="105">
        <f t="shared" si="59"/>
        <v>0</v>
      </c>
      <c r="BF246" s="105">
        <f t="shared" si="60"/>
        <v>0</v>
      </c>
      <c r="BG246" s="105">
        <f t="shared" si="61"/>
        <v>0</v>
      </c>
      <c r="BH246" s="105">
        <f t="shared" si="62"/>
        <v>0</v>
      </c>
      <c r="BI246" s="105">
        <f t="shared" si="63"/>
        <v>0</v>
      </c>
      <c r="BJ246" s="18" t="s">
        <v>11</v>
      </c>
      <c r="BK246" s="105">
        <f t="shared" si="64"/>
        <v>0</v>
      </c>
      <c r="BL246" s="18" t="s">
        <v>224</v>
      </c>
      <c r="BM246" s="18" t="s">
        <v>1194</v>
      </c>
    </row>
    <row r="247" spans="2:65" s="1" customFormat="1" ht="25.5" customHeight="1">
      <c r="B247" s="131"/>
      <c r="C247" s="160" t="s">
        <v>559</v>
      </c>
      <c r="D247" s="160" t="s">
        <v>161</v>
      </c>
      <c r="E247" s="161" t="s">
        <v>1195</v>
      </c>
      <c r="F247" s="218" t="s">
        <v>1196</v>
      </c>
      <c r="G247" s="218"/>
      <c r="H247" s="218"/>
      <c r="I247" s="218"/>
      <c r="J247" s="162" t="s">
        <v>202</v>
      </c>
      <c r="K247" s="163">
        <v>209.2</v>
      </c>
      <c r="L247" s="226">
        <v>0</v>
      </c>
      <c r="M247" s="226"/>
      <c r="N247" s="219">
        <f t="shared" si="55"/>
        <v>0</v>
      </c>
      <c r="O247" s="219"/>
      <c r="P247" s="219"/>
      <c r="Q247" s="219"/>
      <c r="R247" s="134"/>
      <c r="T247" s="164" t="s">
        <v>5</v>
      </c>
      <c r="U247" s="43" t="s">
        <v>43</v>
      </c>
      <c r="V247" s="35"/>
      <c r="W247" s="165">
        <f t="shared" si="56"/>
        <v>0</v>
      </c>
      <c r="X247" s="165">
        <v>0</v>
      </c>
      <c r="Y247" s="165">
        <f t="shared" si="57"/>
        <v>0</v>
      </c>
      <c r="Z247" s="165">
        <v>0</v>
      </c>
      <c r="AA247" s="166">
        <f t="shared" si="58"/>
        <v>0</v>
      </c>
      <c r="AR247" s="18" t="s">
        <v>224</v>
      </c>
      <c r="AT247" s="18" t="s">
        <v>161</v>
      </c>
      <c r="AU247" s="18" t="s">
        <v>104</v>
      </c>
      <c r="AY247" s="18" t="s">
        <v>160</v>
      </c>
      <c r="BE247" s="105">
        <f t="shared" si="59"/>
        <v>0</v>
      </c>
      <c r="BF247" s="105">
        <f t="shared" si="60"/>
        <v>0</v>
      </c>
      <c r="BG247" s="105">
        <f t="shared" si="61"/>
        <v>0</v>
      </c>
      <c r="BH247" s="105">
        <f t="shared" si="62"/>
        <v>0</v>
      </c>
      <c r="BI247" s="105">
        <f t="shared" si="63"/>
        <v>0</v>
      </c>
      <c r="BJ247" s="18" t="s">
        <v>11</v>
      </c>
      <c r="BK247" s="105">
        <f t="shared" si="64"/>
        <v>0</v>
      </c>
      <c r="BL247" s="18" t="s">
        <v>224</v>
      </c>
      <c r="BM247" s="18" t="s">
        <v>1197</v>
      </c>
    </row>
    <row r="248" spans="2:65" s="1" customFormat="1" ht="16.5" customHeight="1">
      <c r="B248" s="131"/>
      <c r="C248" s="167" t="s">
        <v>563</v>
      </c>
      <c r="D248" s="167" t="s">
        <v>304</v>
      </c>
      <c r="E248" s="168" t="s">
        <v>1198</v>
      </c>
      <c r="F248" s="229" t="s">
        <v>1199</v>
      </c>
      <c r="G248" s="229"/>
      <c r="H248" s="229"/>
      <c r="I248" s="229"/>
      <c r="J248" s="169" t="s">
        <v>164</v>
      </c>
      <c r="K248" s="170">
        <v>172.59</v>
      </c>
      <c r="L248" s="227">
        <v>0</v>
      </c>
      <c r="M248" s="227"/>
      <c r="N248" s="228">
        <f t="shared" si="55"/>
        <v>0</v>
      </c>
      <c r="O248" s="219"/>
      <c r="P248" s="219"/>
      <c r="Q248" s="219"/>
      <c r="R248" s="134"/>
      <c r="T248" s="164" t="s">
        <v>5</v>
      </c>
      <c r="U248" s="43" t="s">
        <v>43</v>
      </c>
      <c r="V248" s="35"/>
      <c r="W248" s="165">
        <f t="shared" si="56"/>
        <v>0</v>
      </c>
      <c r="X248" s="165">
        <v>0.01</v>
      </c>
      <c r="Y248" s="165">
        <f t="shared" si="57"/>
        <v>1.7259</v>
      </c>
      <c r="Z248" s="165">
        <v>0</v>
      </c>
      <c r="AA248" s="166">
        <f t="shared" si="58"/>
        <v>0</v>
      </c>
      <c r="AR248" s="18" t="s">
        <v>287</v>
      </c>
      <c r="AT248" s="18" t="s">
        <v>304</v>
      </c>
      <c r="AU248" s="18" t="s">
        <v>104</v>
      </c>
      <c r="AY248" s="18" t="s">
        <v>160</v>
      </c>
      <c r="BE248" s="105">
        <f t="shared" si="59"/>
        <v>0</v>
      </c>
      <c r="BF248" s="105">
        <f t="shared" si="60"/>
        <v>0</v>
      </c>
      <c r="BG248" s="105">
        <f t="shared" si="61"/>
        <v>0</v>
      </c>
      <c r="BH248" s="105">
        <f t="shared" si="62"/>
        <v>0</v>
      </c>
      <c r="BI248" s="105">
        <f t="shared" si="63"/>
        <v>0</v>
      </c>
      <c r="BJ248" s="18" t="s">
        <v>11</v>
      </c>
      <c r="BK248" s="105">
        <f t="shared" si="64"/>
        <v>0</v>
      </c>
      <c r="BL248" s="18" t="s">
        <v>224</v>
      </c>
      <c r="BM248" s="18" t="s">
        <v>1200</v>
      </c>
    </row>
    <row r="249" spans="2:65" s="1" customFormat="1" ht="38.25" customHeight="1">
      <c r="B249" s="131"/>
      <c r="C249" s="160" t="s">
        <v>567</v>
      </c>
      <c r="D249" s="160" t="s">
        <v>161</v>
      </c>
      <c r="E249" s="161" t="s">
        <v>1201</v>
      </c>
      <c r="F249" s="218" t="s">
        <v>1202</v>
      </c>
      <c r="G249" s="218"/>
      <c r="H249" s="218"/>
      <c r="I249" s="218"/>
      <c r="J249" s="162" t="s">
        <v>207</v>
      </c>
      <c r="K249" s="163">
        <v>20</v>
      </c>
      <c r="L249" s="226">
        <v>0</v>
      </c>
      <c r="M249" s="226"/>
      <c r="N249" s="219">
        <f t="shared" si="55"/>
        <v>0</v>
      </c>
      <c r="O249" s="219"/>
      <c r="P249" s="219"/>
      <c r="Q249" s="219"/>
      <c r="R249" s="134"/>
      <c r="T249" s="164" t="s">
        <v>5</v>
      </c>
      <c r="U249" s="43" t="s">
        <v>43</v>
      </c>
      <c r="V249" s="35"/>
      <c r="W249" s="165">
        <f t="shared" si="56"/>
        <v>0</v>
      </c>
      <c r="X249" s="165">
        <v>0</v>
      </c>
      <c r="Y249" s="165">
        <f t="shared" si="57"/>
        <v>0</v>
      </c>
      <c r="Z249" s="165">
        <v>0</v>
      </c>
      <c r="AA249" s="166">
        <f t="shared" si="58"/>
        <v>0</v>
      </c>
      <c r="AR249" s="18" t="s">
        <v>224</v>
      </c>
      <c r="AT249" s="18" t="s">
        <v>161</v>
      </c>
      <c r="AU249" s="18" t="s">
        <v>104</v>
      </c>
      <c r="AY249" s="18" t="s">
        <v>160</v>
      </c>
      <c r="BE249" s="105">
        <f t="shared" si="59"/>
        <v>0</v>
      </c>
      <c r="BF249" s="105">
        <f t="shared" si="60"/>
        <v>0</v>
      </c>
      <c r="BG249" s="105">
        <f t="shared" si="61"/>
        <v>0</v>
      </c>
      <c r="BH249" s="105">
        <f t="shared" si="62"/>
        <v>0</v>
      </c>
      <c r="BI249" s="105">
        <f t="shared" si="63"/>
        <v>0</v>
      </c>
      <c r="BJ249" s="18" t="s">
        <v>11</v>
      </c>
      <c r="BK249" s="105">
        <f t="shared" si="64"/>
        <v>0</v>
      </c>
      <c r="BL249" s="18" t="s">
        <v>224</v>
      </c>
      <c r="BM249" s="18" t="s">
        <v>1203</v>
      </c>
    </row>
    <row r="250" spans="2:65" s="1" customFormat="1" ht="25.5" customHeight="1">
      <c r="B250" s="131"/>
      <c r="C250" s="160" t="s">
        <v>571</v>
      </c>
      <c r="D250" s="160" t="s">
        <v>161</v>
      </c>
      <c r="E250" s="161" t="s">
        <v>763</v>
      </c>
      <c r="F250" s="218" t="s">
        <v>764</v>
      </c>
      <c r="G250" s="218"/>
      <c r="H250" s="218"/>
      <c r="I250" s="218"/>
      <c r="J250" s="162" t="s">
        <v>202</v>
      </c>
      <c r="K250" s="163">
        <v>173.08</v>
      </c>
      <c r="L250" s="226">
        <v>0</v>
      </c>
      <c r="M250" s="226"/>
      <c r="N250" s="219">
        <f t="shared" si="55"/>
        <v>0</v>
      </c>
      <c r="O250" s="219"/>
      <c r="P250" s="219"/>
      <c r="Q250" s="219"/>
      <c r="R250" s="134"/>
      <c r="T250" s="164" t="s">
        <v>5</v>
      </c>
      <c r="U250" s="43" t="s">
        <v>43</v>
      </c>
      <c r="V250" s="35"/>
      <c r="W250" s="165">
        <f t="shared" si="56"/>
        <v>0</v>
      </c>
      <c r="X250" s="165">
        <v>4.0000000000000003E-5</v>
      </c>
      <c r="Y250" s="165">
        <f t="shared" si="57"/>
        <v>6.9232000000000009E-3</v>
      </c>
      <c r="Z250" s="165">
        <v>0</v>
      </c>
      <c r="AA250" s="166">
        <f t="shared" si="58"/>
        <v>0</v>
      </c>
      <c r="AR250" s="18" t="s">
        <v>224</v>
      </c>
      <c r="AT250" s="18" t="s">
        <v>161</v>
      </c>
      <c r="AU250" s="18" t="s">
        <v>104</v>
      </c>
      <c r="AY250" s="18" t="s">
        <v>160</v>
      </c>
      <c r="BE250" s="105">
        <f t="shared" si="59"/>
        <v>0</v>
      </c>
      <c r="BF250" s="105">
        <f t="shared" si="60"/>
        <v>0</v>
      </c>
      <c r="BG250" s="105">
        <f t="shared" si="61"/>
        <v>0</v>
      </c>
      <c r="BH250" s="105">
        <f t="shared" si="62"/>
        <v>0</v>
      </c>
      <c r="BI250" s="105">
        <f t="shared" si="63"/>
        <v>0</v>
      </c>
      <c r="BJ250" s="18" t="s">
        <v>11</v>
      </c>
      <c r="BK250" s="105">
        <f t="shared" si="64"/>
        <v>0</v>
      </c>
      <c r="BL250" s="18" t="s">
        <v>224</v>
      </c>
      <c r="BM250" s="18" t="s">
        <v>1204</v>
      </c>
    </row>
    <row r="251" spans="2:65" s="1" customFormat="1" ht="16.5" customHeight="1">
      <c r="B251" s="131"/>
      <c r="C251" s="167" t="s">
        <v>575</v>
      </c>
      <c r="D251" s="167" t="s">
        <v>304</v>
      </c>
      <c r="E251" s="168" t="s">
        <v>767</v>
      </c>
      <c r="F251" s="229" t="s">
        <v>768</v>
      </c>
      <c r="G251" s="229"/>
      <c r="H251" s="229"/>
      <c r="I251" s="229"/>
      <c r="J251" s="169" t="s">
        <v>202</v>
      </c>
      <c r="K251" s="170">
        <v>190.38800000000001</v>
      </c>
      <c r="L251" s="227">
        <v>0</v>
      </c>
      <c r="M251" s="227"/>
      <c r="N251" s="228">
        <f t="shared" si="55"/>
        <v>0</v>
      </c>
      <c r="O251" s="219"/>
      <c r="P251" s="219"/>
      <c r="Q251" s="219"/>
      <c r="R251" s="134"/>
      <c r="T251" s="164" t="s">
        <v>5</v>
      </c>
      <c r="U251" s="43" t="s">
        <v>43</v>
      </c>
      <c r="V251" s="35"/>
      <c r="W251" s="165">
        <f t="shared" si="56"/>
        <v>0</v>
      </c>
      <c r="X251" s="165">
        <v>2.5000000000000001E-4</v>
      </c>
      <c r="Y251" s="165">
        <f t="shared" si="57"/>
        <v>4.7597E-2</v>
      </c>
      <c r="Z251" s="165">
        <v>0</v>
      </c>
      <c r="AA251" s="166">
        <f t="shared" si="58"/>
        <v>0</v>
      </c>
      <c r="AR251" s="18" t="s">
        <v>287</v>
      </c>
      <c r="AT251" s="18" t="s">
        <v>304</v>
      </c>
      <c r="AU251" s="18" t="s">
        <v>104</v>
      </c>
      <c r="AY251" s="18" t="s">
        <v>160</v>
      </c>
      <c r="BE251" s="105">
        <f t="shared" si="59"/>
        <v>0</v>
      </c>
      <c r="BF251" s="105">
        <f t="shared" si="60"/>
        <v>0</v>
      </c>
      <c r="BG251" s="105">
        <f t="shared" si="61"/>
        <v>0</v>
      </c>
      <c r="BH251" s="105">
        <f t="shared" si="62"/>
        <v>0</v>
      </c>
      <c r="BI251" s="105">
        <f t="shared" si="63"/>
        <v>0</v>
      </c>
      <c r="BJ251" s="18" t="s">
        <v>11</v>
      </c>
      <c r="BK251" s="105">
        <f t="shared" si="64"/>
        <v>0</v>
      </c>
      <c r="BL251" s="18" t="s">
        <v>224</v>
      </c>
      <c r="BM251" s="18" t="s">
        <v>1205</v>
      </c>
    </row>
    <row r="252" spans="2:65" s="1" customFormat="1" ht="25.5" customHeight="1">
      <c r="B252" s="131"/>
      <c r="C252" s="160" t="s">
        <v>579</v>
      </c>
      <c r="D252" s="160" t="s">
        <v>161</v>
      </c>
      <c r="E252" s="161" t="s">
        <v>1206</v>
      </c>
      <c r="F252" s="218" t="s">
        <v>1207</v>
      </c>
      <c r="G252" s="218"/>
      <c r="H252" s="218"/>
      <c r="I252" s="218"/>
      <c r="J252" s="162" t="s">
        <v>189</v>
      </c>
      <c r="K252" s="163">
        <v>1.78</v>
      </c>
      <c r="L252" s="226">
        <v>0</v>
      </c>
      <c r="M252" s="226"/>
      <c r="N252" s="219">
        <f t="shared" si="55"/>
        <v>0</v>
      </c>
      <c r="O252" s="219"/>
      <c r="P252" s="219"/>
      <c r="Q252" s="219"/>
      <c r="R252" s="134"/>
      <c r="T252" s="164" t="s">
        <v>5</v>
      </c>
      <c r="U252" s="43" t="s">
        <v>43</v>
      </c>
      <c r="V252" s="35"/>
      <c r="W252" s="165">
        <f t="shared" si="56"/>
        <v>0</v>
      </c>
      <c r="X252" s="165">
        <v>0</v>
      </c>
      <c r="Y252" s="165">
        <f t="shared" si="57"/>
        <v>0</v>
      </c>
      <c r="Z252" s="165">
        <v>0</v>
      </c>
      <c r="AA252" s="166">
        <f t="shared" si="58"/>
        <v>0</v>
      </c>
      <c r="AR252" s="18" t="s">
        <v>224</v>
      </c>
      <c r="AT252" s="18" t="s">
        <v>161</v>
      </c>
      <c r="AU252" s="18" t="s">
        <v>104</v>
      </c>
      <c r="AY252" s="18" t="s">
        <v>160</v>
      </c>
      <c r="BE252" s="105">
        <f t="shared" si="59"/>
        <v>0</v>
      </c>
      <c r="BF252" s="105">
        <f t="shared" si="60"/>
        <v>0</v>
      </c>
      <c r="BG252" s="105">
        <f t="shared" si="61"/>
        <v>0</v>
      </c>
      <c r="BH252" s="105">
        <f t="shared" si="62"/>
        <v>0</v>
      </c>
      <c r="BI252" s="105">
        <f t="shared" si="63"/>
        <v>0</v>
      </c>
      <c r="BJ252" s="18" t="s">
        <v>11</v>
      </c>
      <c r="BK252" s="105">
        <f t="shared" si="64"/>
        <v>0</v>
      </c>
      <c r="BL252" s="18" t="s">
        <v>224</v>
      </c>
      <c r="BM252" s="18" t="s">
        <v>1208</v>
      </c>
    </row>
    <row r="253" spans="2:65" s="9" customFormat="1" ht="29.85" customHeight="1">
      <c r="B253" s="149"/>
      <c r="C253" s="150"/>
      <c r="D253" s="159" t="s">
        <v>131</v>
      </c>
      <c r="E253" s="159"/>
      <c r="F253" s="159"/>
      <c r="G253" s="159"/>
      <c r="H253" s="159"/>
      <c r="I253" s="159"/>
      <c r="J253" s="159"/>
      <c r="K253" s="159"/>
      <c r="L253" s="159"/>
      <c r="M253" s="159"/>
      <c r="N253" s="220">
        <f>BK253</f>
        <v>0</v>
      </c>
      <c r="O253" s="221"/>
      <c r="P253" s="221"/>
      <c r="Q253" s="221"/>
      <c r="R253" s="152"/>
      <c r="T253" s="153"/>
      <c r="U253" s="150"/>
      <c r="V253" s="150"/>
      <c r="W253" s="154">
        <f>SUM(W254:W268)</f>
        <v>0</v>
      </c>
      <c r="X253" s="150"/>
      <c r="Y253" s="154">
        <f>SUM(Y254:Y268)</f>
        <v>0.1862444</v>
      </c>
      <c r="Z253" s="150"/>
      <c r="AA253" s="155">
        <f>SUM(AA254:AA268)</f>
        <v>1.9000000000000003E-2</v>
      </c>
      <c r="AR253" s="156" t="s">
        <v>104</v>
      </c>
      <c r="AT253" s="157" t="s">
        <v>77</v>
      </c>
      <c r="AU253" s="157" t="s">
        <v>11</v>
      </c>
      <c r="AY253" s="156" t="s">
        <v>160</v>
      </c>
      <c r="BK253" s="158">
        <f>SUM(BK254:BK268)</f>
        <v>0</v>
      </c>
    </row>
    <row r="254" spans="2:65" s="1" customFormat="1" ht="38.25" customHeight="1">
      <c r="B254" s="131"/>
      <c r="C254" s="160" t="s">
        <v>583</v>
      </c>
      <c r="D254" s="160" t="s">
        <v>161</v>
      </c>
      <c r="E254" s="161" t="s">
        <v>1209</v>
      </c>
      <c r="F254" s="218" t="s">
        <v>1210</v>
      </c>
      <c r="G254" s="218"/>
      <c r="H254" s="218"/>
      <c r="I254" s="218"/>
      <c r="J254" s="162" t="s">
        <v>207</v>
      </c>
      <c r="K254" s="163">
        <v>3</v>
      </c>
      <c r="L254" s="226">
        <v>0</v>
      </c>
      <c r="M254" s="226"/>
      <c r="N254" s="219">
        <f>ROUND(L254*K254,0)</f>
        <v>0</v>
      </c>
      <c r="O254" s="219"/>
      <c r="P254" s="219"/>
      <c r="Q254" s="219"/>
      <c r="R254" s="134"/>
      <c r="T254" s="164" t="s">
        <v>5</v>
      </c>
      <c r="U254" s="43" t="s">
        <v>43</v>
      </c>
      <c r="V254" s="35"/>
      <c r="W254" s="165">
        <f>V254*K254</f>
        <v>0</v>
      </c>
      <c r="X254" s="165">
        <v>0</v>
      </c>
      <c r="Y254" s="165">
        <f>X254*K254</f>
        <v>0</v>
      </c>
      <c r="Z254" s="165">
        <v>3.0000000000000001E-3</v>
      </c>
      <c r="AA254" s="166">
        <f>Z254*K254</f>
        <v>9.0000000000000011E-3</v>
      </c>
      <c r="AR254" s="18" t="s">
        <v>224</v>
      </c>
      <c r="AT254" s="18" t="s">
        <v>161</v>
      </c>
      <c r="AU254" s="18" t="s">
        <v>104</v>
      </c>
      <c r="AY254" s="18" t="s">
        <v>160</v>
      </c>
      <c r="BE254" s="105">
        <f>IF(U254="základní",N254,0)</f>
        <v>0</v>
      </c>
      <c r="BF254" s="105">
        <f>IF(U254="snížená",N254,0)</f>
        <v>0</v>
      </c>
      <c r="BG254" s="105">
        <f>IF(U254="zákl. přenesená",N254,0)</f>
        <v>0</v>
      </c>
      <c r="BH254" s="105">
        <f>IF(U254="sníž. přenesená",N254,0)</f>
        <v>0</v>
      </c>
      <c r="BI254" s="105">
        <f>IF(U254="nulová",N254,0)</f>
        <v>0</v>
      </c>
      <c r="BJ254" s="18" t="s">
        <v>11</v>
      </c>
      <c r="BK254" s="105">
        <f>ROUND(L254*K254,0)</f>
        <v>0</v>
      </c>
      <c r="BL254" s="18" t="s">
        <v>224</v>
      </c>
      <c r="BM254" s="18" t="s">
        <v>1211</v>
      </c>
    </row>
    <row r="255" spans="2:65" s="1" customFormat="1" ht="38.25" customHeight="1">
      <c r="B255" s="131"/>
      <c r="C255" s="160" t="s">
        <v>587</v>
      </c>
      <c r="D255" s="160" t="s">
        <v>161</v>
      </c>
      <c r="E255" s="161" t="s">
        <v>1212</v>
      </c>
      <c r="F255" s="218" t="s">
        <v>1213</v>
      </c>
      <c r="G255" s="218"/>
      <c r="H255" s="218"/>
      <c r="I255" s="218"/>
      <c r="J255" s="162" t="s">
        <v>207</v>
      </c>
      <c r="K255" s="163">
        <v>2</v>
      </c>
      <c r="L255" s="226">
        <v>0</v>
      </c>
      <c r="M255" s="226"/>
      <c r="N255" s="219">
        <f>ROUND(L255*K255,0)</f>
        <v>0</v>
      </c>
      <c r="O255" s="219"/>
      <c r="P255" s="219"/>
      <c r="Q255" s="219"/>
      <c r="R255" s="134"/>
      <c r="T255" s="164" t="s">
        <v>5</v>
      </c>
      <c r="U255" s="43" t="s">
        <v>43</v>
      </c>
      <c r="V255" s="35"/>
      <c r="W255" s="165">
        <f>V255*K255</f>
        <v>0</v>
      </c>
      <c r="X255" s="165">
        <v>0</v>
      </c>
      <c r="Y255" s="165">
        <f>X255*K255</f>
        <v>0</v>
      </c>
      <c r="Z255" s="165">
        <v>5.0000000000000001E-3</v>
      </c>
      <c r="AA255" s="166">
        <f>Z255*K255</f>
        <v>0.01</v>
      </c>
      <c r="AR255" s="18" t="s">
        <v>224</v>
      </c>
      <c r="AT255" s="18" t="s">
        <v>161</v>
      </c>
      <c r="AU255" s="18" t="s">
        <v>104</v>
      </c>
      <c r="AY255" s="18" t="s">
        <v>160</v>
      </c>
      <c r="BE255" s="105">
        <f>IF(U255="základní",N255,0)</f>
        <v>0</v>
      </c>
      <c r="BF255" s="105">
        <f>IF(U255="snížená",N255,0)</f>
        <v>0</v>
      </c>
      <c r="BG255" s="105">
        <f>IF(U255="zákl. přenesená",N255,0)</f>
        <v>0</v>
      </c>
      <c r="BH255" s="105">
        <f>IF(U255="sníž. přenesená",N255,0)</f>
        <v>0</v>
      </c>
      <c r="BI255" s="105">
        <f>IF(U255="nulová",N255,0)</f>
        <v>0</v>
      </c>
      <c r="BJ255" s="18" t="s">
        <v>11</v>
      </c>
      <c r="BK255" s="105">
        <f>ROUND(L255*K255,0)</f>
        <v>0</v>
      </c>
      <c r="BL255" s="18" t="s">
        <v>224</v>
      </c>
      <c r="BM255" s="18" t="s">
        <v>1214</v>
      </c>
    </row>
    <row r="256" spans="2:65" s="1" customFormat="1" ht="25.5" customHeight="1">
      <c r="B256" s="131"/>
      <c r="C256" s="160" t="s">
        <v>591</v>
      </c>
      <c r="D256" s="160" t="s">
        <v>161</v>
      </c>
      <c r="E256" s="161" t="s">
        <v>891</v>
      </c>
      <c r="F256" s="218" t="s">
        <v>892</v>
      </c>
      <c r="G256" s="218"/>
      <c r="H256" s="218"/>
      <c r="I256" s="218"/>
      <c r="J256" s="162" t="s">
        <v>202</v>
      </c>
      <c r="K256" s="163">
        <v>31.6</v>
      </c>
      <c r="L256" s="226">
        <v>0</v>
      </c>
      <c r="M256" s="226"/>
      <c r="N256" s="219">
        <f>ROUND(L256*K256,0)</f>
        <v>0</v>
      </c>
      <c r="O256" s="219"/>
      <c r="P256" s="219"/>
      <c r="Q256" s="219"/>
      <c r="R256" s="134"/>
      <c r="T256" s="164" t="s">
        <v>5</v>
      </c>
      <c r="U256" s="43" t="s">
        <v>43</v>
      </c>
      <c r="V256" s="35"/>
      <c r="W256" s="165">
        <f>V256*K256</f>
        <v>0</v>
      </c>
      <c r="X256" s="165">
        <v>0</v>
      </c>
      <c r="Y256" s="165">
        <f>X256*K256</f>
        <v>0</v>
      </c>
      <c r="Z256" s="165">
        <v>0</v>
      </c>
      <c r="AA256" s="166">
        <f>Z256*K256</f>
        <v>0</v>
      </c>
      <c r="AR256" s="18" t="s">
        <v>224</v>
      </c>
      <c r="AT256" s="18" t="s">
        <v>161</v>
      </c>
      <c r="AU256" s="18" t="s">
        <v>104</v>
      </c>
      <c r="AY256" s="18" t="s">
        <v>160</v>
      </c>
      <c r="BE256" s="105">
        <f>IF(U256="základní",N256,0)</f>
        <v>0</v>
      </c>
      <c r="BF256" s="105">
        <f>IF(U256="snížená",N256,0)</f>
        <v>0</v>
      </c>
      <c r="BG256" s="105">
        <f>IF(U256="zákl. přenesená",N256,0)</f>
        <v>0</v>
      </c>
      <c r="BH256" s="105">
        <f>IF(U256="sníž. přenesená",N256,0)</f>
        <v>0</v>
      </c>
      <c r="BI256" s="105">
        <f>IF(U256="nulová",N256,0)</f>
        <v>0</v>
      </c>
      <c r="BJ256" s="18" t="s">
        <v>11</v>
      </c>
      <c r="BK256" s="105">
        <f>ROUND(L256*K256,0)</f>
        <v>0</v>
      </c>
      <c r="BL256" s="18" t="s">
        <v>224</v>
      </c>
      <c r="BM256" s="18" t="s">
        <v>1215</v>
      </c>
    </row>
    <row r="257" spans="2:65" s="1" customFormat="1" ht="38.25" customHeight="1">
      <c r="B257" s="131"/>
      <c r="C257" s="160" t="s">
        <v>595</v>
      </c>
      <c r="D257" s="160" t="s">
        <v>161</v>
      </c>
      <c r="E257" s="161" t="s">
        <v>839</v>
      </c>
      <c r="F257" s="218" t="s">
        <v>840</v>
      </c>
      <c r="G257" s="218"/>
      <c r="H257" s="218"/>
      <c r="I257" s="218"/>
      <c r="J257" s="162" t="s">
        <v>164</v>
      </c>
      <c r="K257" s="163">
        <v>4.32</v>
      </c>
      <c r="L257" s="226">
        <v>0</v>
      </c>
      <c r="M257" s="226"/>
      <c r="N257" s="219">
        <f>ROUND(L257*K257,0)</f>
        <v>0</v>
      </c>
      <c r="O257" s="219"/>
      <c r="P257" s="219"/>
      <c r="Q257" s="219"/>
      <c r="R257" s="134"/>
      <c r="T257" s="164" t="s">
        <v>5</v>
      </c>
      <c r="U257" s="43" t="s">
        <v>43</v>
      </c>
      <c r="V257" s="35"/>
      <c r="W257" s="165">
        <f>V257*K257</f>
        <v>0</v>
      </c>
      <c r="X257" s="165">
        <v>2.7E-4</v>
      </c>
      <c r="Y257" s="165">
        <f>X257*K257</f>
        <v>1.1664000000000002E-3</v>
      </c>
      <c r="Z257" s="165">
        <v>0</v>
      </c>
      <c r="AA257" s="166">
        <f>Z257*K257</f>
        <v>0</v>
      </c>
      <c r="AR257" s="18" t="s">
        <v>224</v>
      </c>
      <c r="AT257" s="18" t="s">
        <v>161</v>
      </c>
      <c r="AU257" s="18" t="s">
        <v>104</v>
      </c>
      <c r="AY257" s="18" t="s">
        <v>160</v>
      </c>
      <c r="BE257" s="105">
        <f>IF(U257="základní",N257,0)</f>
        <v>0</v>
      </c>
      <c r="BF257" s="105">
        <f>IF(U257="snížená",N257,0)</f>
        <v>0</v>
      </c>
      <c r="BG257" s="105">
        <f>IF(U257="zákl. přenesená",N257,0)</f>
        <v>0</v>
      </c>
      <c r="BH257" s="105">
        <f>IF(U257="sníž. přenesená",N257,0)</f>
        <v>0</v>
      </c>
      <c r="BI257" s="105">
        <f>IF(U257="nulová",N257,0)</f>
        <v>0</v>
      </c>
      <c r="BJ257" s="18" t="s">
        <v>11</v>
      </c>
      <c r="BK257" s="105">
        <f>ROUND(L257*K257,0)</f>
        <v>0</v>
      </c>
      <c r="BL257" s="18" t="s">
        <v>224</v>
      </c>
      <c r="BM257" s="18" t="s">
        <v>1216</v>
      </c>
    </row>
    <row r="258" spans="2:65" s="1" customFormat="1" ht="25.5" customHeight="1">
      <c r="B258" s="131"/>
      <c r="C258" s="167" t="s">
        <v>599</v>
      </c>
      <c r="D258" s="167" t="s">
        <v>304</v>
      </c>
      <c r="E258" s="168" t="s">
        <v>1217</v>
      </c>
      <c r="F258" s="229" t="s">
        <v>1218</v>
      </c>
      <c r="G258" s="229"/>
      <c r="H258" s="229"/>
      <c r="I258" s="229"/>
      <c r="J258" s="169" t="s">
        <v>207</v>
      </c>
      <c r="K258" s="170">
        <v>1</v>
      </c>
      <c r="L258" s="227">
        <v>0</v>
      </c>
      <c r="M258" s="227"/>
      <c r="N258" s="228">
        <f>ROUND(L258*K258,0)</f>
        <v>0</v>
      </c>
      <c r="O258" s="219"/>
      <c r="P258" s="219"/>
      <c r="Q258" s="219"/>
      <c r="R258" s="134"/>
      <c r="T258" s="164" t="s">
        <v>5</v>
      </c>
      <c r="U258" s="43" t="s">
        <v>43</v>
      </c>
      <c r="V258" s="35"/>
      <c r="W258" s="165">
        <f>V258*K258</f>
        <v>0</v>
      </c>
      <c r="X258" s="165">
        <v>2.4899999999999999E-2</v>
      </c>
      <c r="Y258" s="165">
        <f>X258*K258</f>
        <v>2.4899999999999999E-2</v>
      </c>
      <c r="Z258" s="165">
        <v>0</v>
      </c>
      <c r="AA258" s="166">
        <f>Z258*K258</f>
        <v>0</v>
      </c>
      <c r="AR258" s="18" t="s">
        <v>287</v>
      </c>
      <c r="AT258" s="18" t="s">
        <v>304</v>
      </c>
      <c r="AU258" s="18" t="s">
        <v>104</v>
      </c>
      <c r="AY258" s="18" t="s">
        <v>160</v>
      </c>
      <c r="BE258" s="105">
        <f>IF(U258="základní",N258,0)</f>
        <v>0</v>
      </c>
      <c r="BF258" s="105">
        <f>IF(U258="snížená",N258,0)</f>
        <v>0</v>
      </c>
      <c r="BG258" s="105">
        <f>IF(U258="zákl. přenesená",N258,0)</f>
        <v>0</v>
      </c>
      <c r="BH258" s="105">
        <f>IF(U258="sníž. přenesená",N258,0)</f>
        <v>0</v>
      </c>
      <c r="BI258" s="105">
        <f>IF(U258="nulová",N258,0)</f>
        <v>0</v>
      </c>
      <c r="BJ258" s="18" t="s">
        <v>11</v>
      </c>
      <c r="BK258" s="105">
        <f>ROUND(L258*K258,0)</f>
        <v>0</v>
      </c>
      <c r="BL258" s="18" t="s">
        <v>224</v>
      </c>
      <c r="BM258" s="18" t="s">
        <v>1219</v>
      </c>
    </row>
    <row r="259" spans="2:65" s="1" customFormat="1" ht="16.5" customHeight="1">
      <c r="B259" s="34"/>
      <c r="C259" s="35"/>
      <c r="D259" s="35"/>
      <c r="E259" s="35"/>
      <c r="F259" s="256" t="s">
        <v>1220</v>
      </c>
      <c r="G259" s="257"/>
      <c r="H259" s="257"/>
      <c r="I259" s="257"/>
      <c r="J259" s="35"/>
      <c r="K259" s="35"/>
      <c r="L259" s="35"/>
      <c r="M259" s="35"/>
      <c r="N259" s="35"/>
      <c r="O259" s="35"/>
      <c r="P259" s="35"/>
      <c r="Q259" s="35"/>
      <c r="R259" s="36"/>
      <c r="T259" s="171"/>
      <c r="U259" s="35"/>
      <c r="V259" s="35"/>
      <c r="W259" s="35"/>
      <c r="X259" s="35"/>
      <c r="Y259" s="35"/>
      <c r="Z259" s="35"/>
      <c r="AA259" s="73"/>
      <c r="AT259" s="18" t="s">
        <v>449</v>
      </c>
      <c r="AU259" s="18" t="s">
        <v>104</v>
      </c>
    </row>
    <row r="260" spans="2:65" s="1" customFormat="1" ht="25.5" customHeight="1">
      <c r="B260" s="131"/>
      <c r="C260" s="167" t="s">
        <v>603</v>
      </c>
      <c r="D260" s="167" t="s">
        <v>304</v>
      </c>
      <c r="E260" s="168" t="s">
        <v>1221</v>
      </c>
      <c r="F260" s="229" t="s">
        <v>1222</v>
      </c>
      <c r="G260" s="229"/>
      <c r="H260" s="229"/>
      <c r="I260" s="229"/>
      <c r="J260" s="169" t="s">
        <v>207</v>
      </c>
      <c r="K260" s="170">
        <v>1</v>
      </c>
      <c r="L260" s="227">
        <v>0</v>
      </c>
      <c r="M260" s="227"/>
      <c r="N260" s="228">
        <f>ROUND(L260*K260,0)</f>
        <v>0</v>
      </c>
      <c r="O260" s="219"/>
      <c r="P260" s="219"/>
      <c r="Q260" s="219"/>
      <c r="R260" s="134"/>
      <c r="T260" s="164" t="s">
        <v>5</v>
      </c>
      <c r="U260" s="43" t="s">
        <v>43</v>
      </c>
      <c r="V260" s="35"/>
      <c r="W260" s="165">
        <f>V260*K260</f>
        <v>0</v>
      </c>
      <c r="X260" s="165">
        <v>5.7000000000000002E-2</v>
      </c>
      <c r="Y260" s="165">
        <f>X260*K260</f>
        <v>5.7000000000000002E-2</v>
      </c>
      <c r="Z260" s="165">
        <v>0</v>
      </c>
      <c r="AA260" s="166">
        <f>Z260*K260</f>
        <v>0</v>
      </c>
      <c r="AR260" s="18" t="s">
        <v>287</v>
      </c>
      <c r="AT260" s="18" t="s">
        <v>304</v>
      </c>
      <c r="AU260" s="18" t="s">
        <v>104</v>
      </c>
      <c r="AY260" s="18" t="s">
        <v>160</v>
      </c>
      <c r="BE260" s="105">
        <f>IF(U260="základní",N260,0)</f>
        <v>0</v>
      </c>
      <c r="BF260" s="105">
        <f>IF(U260="snížená",N260,0)</f>
        <v>0</v>
      </c>
      <c r="BG260" s="105">
        <f>IF(U260="zákl. přenesená",N260,0)</f>
        <v>0</v>
      </c>
      <c r="BH260" s="105">
        <f>IF(U260="sníž. přenesená",N260,0)</f>
        <v>0</v>
      </c>
      <c r="BI260" s="105">
        <f>IF(U260="nulová",N260,0)</f>
        <v>0</v>
      </c>
      <c r="BJ260" s="18" t="s">
        <v>11</v>
      </c>
      <c r="BK260" s="105">
        <f>ROUND(L260*K260,0)</f>
        <v>0</v>
      </c>
      <c r="BL260" s="18" t="s">
        <v>224</v>
      </c>
      <c r="BM260" s="18" t="s">
        <v>1223</v>
      </c>
    </row>
    <row r="261" spans="2:65" s="1" customFormat="1" ht="16.5" customHeight="1">
      <c r="B261" s="34"/>
      <c r="C261" s="35"/>
      <c r="D261" s="35"/>
      <c r="E261" s="35"/>
      <c r="F261" s="256" t="s">
        <v>1220</v>
      </c>
      <c r="G261" s="257"/>
      <c r="H261" s="257"/>
      <c r="I261" s="257"/>
      <c r="J261" s="35"/>
      <c r="K261" s="35"/>
      <c r="L261" s="35"/>
      <c r="M261" s="35"/>
      <c r="N261" s="35"/>
      <c r="O261" s="35"/>
      <c r="P261" s="35"/>
      <c r="Q261" s="35"/>
      <c r="R261" s="36"/>
      <c r="T261" s="171"/>
      <c r="U261" s="35"/>
      <c r="V261" s="35"/>
      <c r="W261" s="35"/>
      <c r="X261" s="35"/>
      <c r="Y261" s="35"/>
      <c r="Z261" s="35"/>
      <c r="AA261" s="73"/>
      <c r="AT261" s="18" t="s">
        <v>449</v>
      </c>
      <c r="AU261" s="18" t="s">
        <v>104</v>
      </c>
    </row>
    <row r="262" spans="2:65" s="1" customFormat="1" ht="25.5" customHeight="1">
      <c r="B262" s="131"/>
      <c r="C262" s="160" t="s">
        <v>607</v>
      </c>
      <c r="D262" s="160" t="s">
        <v>161</v>
      </c>
      <c r="E262" s="161" t="s">
        <v>859</v>
      </c>
      <c r="F262" s="218" t="s">
        <v>860</v>
      </c>
      <c r="G262" s="218"/>
      <c r="H262" s="218"/>
      <c r="I262" s="218"/>
      <c r="J262" s="162" t="s">
        <v>207</v>
      </c>
      <c r="K262" s="163">
        <v>4</v>
      </c>
      <c r="L262" s="226">
        <v>0</v>
      </c>
      <c r="M262" s="226"/>
      <c r="N262" s="219">
        <f t="shared" ref="N262:N268" si="65">ROUND(L262*K262,0)</f>
        <v>0</v>
      </c>
      <c r="O262" s="219"/>
      <c r="P262" s="219"/>
      <c r="Q262" s="219"/>
      <c r="R262" s="134"/>
      <c r="T262" s="164" t="s">
        <v>5</v>
      </c>
      <c r="U262" s="43" t="s">
        <v>43</v>
      </c>
      <c r="V262" s="35"/>
      <c r="W262" s="165">
        <f t="shared" ref="W262:W268" si="66">V262*K262</f>
        <v>0</v>
      </c>
      <c r="X262" s="165">
        <v>2.7E-4</v>
      </c>
      <c r="Y262" s="165">
        <f t="shared" ref="Y262:Y268" si="67">X262*K262</f>
        <v>1.08E-3</v>
      </c>
      <c r="Z262" s="165">
        <v>0</v>
      </c>
      <c r="AA262" s="166">
        <f t="shared" ref="AA262:AA268" si="68">Z262*K262</f>
        <v>0</v>
      </c>
      <c r="AR262" s="18" t="s">
        <v>224</v>
      </c>
      <c r="AT262" s="18" t="s">
        <v>161</v>
      </c>
      <c r="AU262" s="18" t="s">
        <v>104</v>
      </c>
      <c r="AY262" s="18" t="s">
        <v>160</v>
      </c>
      <c r="BE262" s="105">
        <f t="shared" ref="BE262:BE268" si="69">IF(U262="základní",N262,0)</f>
        <v>0</v>
      </c>
      <c r="BF262" s="105">
        <f t="shared" ref="BF262:BF268" si="70">IF(U262="snížená",N262,0)</f>
        <v>0</v>
      </c>
      <c r="BG262" s="105">
        <f t="shared" ref="BG262:BG268" si="71">IF(U262="zákl. přenesená",N262,0)</f>
        <v>0</v>
      </c>
      <c r="BH262" s="105">
        <f t="shared" ref="BH262:BH268" si="72">IF(U262="sníž. přenesená",N262,0)</f>
        <v>0</v>
      </c>
      <c r="BI262" s="105">
        <f t="shared" ref="BI262:BI268" si="73">IF(U262="nulová",N262,0)</f>
        <v>0</v>
      </c>
      <c r="BJ262" s="18" t="s">
        <v>11</v>
      </c>
      <c r="BK262" s="105">
        <f t="shared" ref="BK262:BK268" si="74">ROUND(L262*K262,0)</f>
        <v>0</v>
      </c>
      <c r="BL262" s="18" t="s">
        <v>224</v>
      </c>
      <c r="BM262" s="18" t="s">
        <v>1224</v>
      </c>
    </row>
    <row r="263" spans="2:65" s="1" customFormat="1" ht="25.5" customHeight="1">
      <c r="B263" s="131"/>
      <c r="C263" s="167" t="s">
        <v>612</v>
      </c>
      <c r="D263" s="167" t="s">
        <v>304</v>
      </c>
      <c r="E263" s="168" t="s">
        <v>1225</v>
      </c>
      <c r="F263" s="229" t="s">
        <v>1226</v>
      </c>
      <c r="G263" s="229"/>
      <c r="H263" s="229"/>
      <c r="I263" s="229"/>
      <c r="J263" s="169" t="s">
        <v>207</v>
      </c>
      <c r="K263" s="170">
        <v>3</v>
      </c>
      <c r="L263" s="227">
        <v>0</v>
      </c>
      <c r="M263" s="227"/>
      <c r="N263" s="228">
        <f t="shared" si="65"/>
        <v>0</v>
      </c>
      <c r="O263" s="219"/>
      <c r="P263" s="219"/>
      <c r="Q263" s="219"/>
      <c r="R263" s="134"/>
      <c r="T263" s="164" t="s">
        <v>5</v>
      </c>
      <c r="U263" s="43" t="s">
        <v>43</v>
      </c>
      <c r="V263" s="35"/>
      <c r="W263" s="165">
        <f t="shared" si="66"/>
        <v>0</v>
      </c>
      <c r="X263" s="165">
        <v>8.0000000000000002E-3</v>
      </c>
      <c r="Y263" s="165">
        <f t="shared" si="67"/>
        <v>2.4E-2</v>
      </c>
      <c r="Z263" s="165">
        <v>0</v>
      </c>
      <c r="AA263" s="166">
        <f t="shared" si="68"/>
        <v>0</v>
      </c>
      <c r="AR263" s="18" t="s">
        <v>287</v>
      </c>
      <c r="AT263" s="18" t="s">
        <v>304</v>
      </c>
      <c r="AU263" s="18" t="s">
        <v>104</v>
      </c>
      <c r="AY263" s="18" t="s">
        <v>160</v>
      </c>
      <c r="BE263" s="105">
        <f t="shared" si="69"/>
        <v>0</v>
      </c>
      <c r="BF263" s="105">
        <f t="shared" si="70"/>
        <v>0</v>
      </c>
      <c r="BG263" s="105">
        <f t="shared" si="71"/>
        <v>0</v>
      </c>
      <c r="BH263" s="105">
        <f t="shared" si="72"/>
        <v>0</v>
      </c>
      <c r="BI263" s="105">
        <f t="shared" si="73"/>
        <v>0</v>
      </c>
      <c r="BJ263" s="18" t="s">
        <v>11</v>
      </c>
      <c r="BK263" s="105">
        <f t="shared" si="74"/>
        <v>0</v>
      </c>
      <c r="BL263" s="18" t="s">
        <v>224</v>
      </c>
      <c r="BM263" s="18" t="s">
        <v>1227</v>
      </c>
    </row>
    <row r="264" spans="2:65" s="1" customFormat="1" ht="25.5" customHeight="1">
      <c r="B264" s="131"/>
      <c r="C264" s="167" t="s">
        <v>617</v>
      </c>
      <c r="D264" s="167" t="s">
        <v>304</v>
      </c>
      <c r="E264" s="168" t="s">
        <v>1228</v>
      </c>
      <c r="F264" s="229" t="s">
        <v>1229</v>
      </c>
      <c r="G264" s="229"/>
      <c r="H264" s="229"/>
      <c r="I264" s="229"/>
      <c r="J264" s="169" t="s">
        <v>207</v>
      </c>
      <c r="K264" s="170">
        <v>1</v>
      </c>
      <c r="L264" s="227">
        <v>0</v>
      </c>
      <c r="M264" s="227"/>
      <c r="N264" s="228">
        <f t="shared" si="65"/>
        <v>0</v>
      </c>
      <c r="O264" s="219"/>
      <c r="P264" s="219"/>
      <c r="Q264" s="219"/>
      <c r="R264" s="134"/>
      <c r="T264" s="164" t="s">
        <v>5</v>
      </c>
      <c r="U264" s="43" t="s">
        <v>43</v>
      </c>
      <c r="V264" s="35"/>
      <c r="W264" s="165">
        <f t="shared" si="66"/>
        <v>0</v>
      </c>
      <c r="X264" s="165">
        <v>6.8000000000000005E-2</v>
      </c>
      <c r="Y264" s="165">
        <f t="shared" si="67"/>
        <v>6.8000000000000005E-2</v>
      </c>
      <c r="Z264" s="165">
        <v>0</v>
      </c>
      <c r="AA264" s="166">
        <f t="shared" si="68"/>
        <v>0</v>
      </c>
      <c r="AR264" s="18" t="s">
        <v>287</v>
      </c>
      <c r="AT264" s="18" t="s">
        <v>304</v>
      </c>
      <c r="AU264" s="18" t="s">
        <v>104</v>
      </c>
      <c r="AY264" s="18" t="s">
        <v>160</v>
      </c>
      <c r="BE264" s="105">
        <f t="shared" si="69"/>
        <v>0</v>
      </c>
      <c r="BF264" s="105">
        <f t="shared" si="70"/>
        <v>0</v>
      </c>
      <c r="BG264" s="105">
        <f t="shared" si="71"/>
        <v>0</v>
      </c>
      <c r="BH264" s="105">
        <f t="shared" si="72"/>
        <v>0</v>
      </c>
      <c r="BI264" s="105">
        <f t="shared" si="73"/>
        <v>0</v>
      </c>
      <c r="BJ264" s="18" t="s">
        <v>11</v>
      </c>
      <c r="BK264" s="105">
        <f t="shared" si="74"/>
        <v>0</v>
      </c>
      <c r="BL264" s="18" t="s">
        <v>224</v>
      </c>
      <c r="BM264" s="18" t="s">
        <v>1230</v>
      </c>
    </row>
    <row r="265" spans="2:65" s="1" customFormat="1" ht="38.25" customHeight="1">
      <c r="B265" s="131"/>
      <c r="C265" s="160" t="s">
        <v>621</v>
      </c>
      <c r="D265" s="160" t="s">
        <v>161</v>
      </c>
      <c r="E265" s="161" t="s">
        <v>899</v>
      </c>
      <c r="F265" s="218" t="s">
        <v>900</v>
      </c>
      <c r="G265" s="218"/>
      <c r="H265" s="218"/>
      <c r="I265" s="218"/>
      <c r="J265" s="162" t="s">
        <v>207</v>
      </c>
      <c r="K265" s="163">
        <v>5</v>
      </c>
      <c r="L265" s="226">
        <v>0</v>
      </c>
      <c r="M265" s="226"/>
      <c r="N265" s="219">
        <f t="shared" si="65"/>
        <v>0</v>
      </c>
      <c r="O265" s="219"/>
      <c r="P265" s="219"/>
      <c r="Q265" s="219"/>
      <c r="R265" s="134"/>
      <c r="T265" s="164" t="s">
        <v>5</v>
      </c>
      <c r="U265" s="43" t="s">
        <v>43</v>
      </c>
      <c r="V265" s="35"/>
      <c r="W265" s="165">
        <f t="shared" si="66"/>
        <v>0</v>
      </c>
      <c r="X265" s="165">
        <v>0</v>
      </c>
      <c r="Y265" s="165">
        <f t="shared" si="67"/>
        <v>0</v>
      </c>
      <c r="Z265" s="165">
        <v>0</v>
      </c>
      <c r="AA265" s="166">
        <f t="shared" si="68"/>
        <v>0</v>
      </c>
      <c r="AR265" s="18" t="s">
        <v>224</v>
      </c>
      <c r="AT265" s="18" t="s">
        <v>161</v>
      </c>
      <c r="AU265" s="18" t="s">
        <v>104</v>
      </c>
      <c r="AY265" s="18" t="s">
        <v>160</v>
      </c>
      <c r="BE265" s="105">
        <f t="shared" si="69"/>
        <v>0</v>
      </c>
      <c r="BF265" s="105">
        <f t="shared" si="70"/>
        <v>0</v>
      </c>
      <c r="BG265" s="105">
        <f t="shared" si="71"/>
        <v>0</v>
      </c>
      <c r="BH265" s="105">
        <f t="shared" si="72"/>
        <v>0</v>
      </c>
      <c r="BI265" s="105">
        <f t="shared" si="73"/>
        <v>0</v>
      </c>
      <c r="BJ265" s="18" t="s">
        <v>11</v>
      </c>
      <c r="BK265" s="105">
        <f t="shared" si="74"/>
        <v>0</v>
      </c>
      <c r="BL265" s="18" t="s">
        <v>224</v>
      </c>
      <c r="BM265" s="18" t="s">
        <v>1231</v>
      </c>
    </row>
    <row r="266" spans="2:65" s="1" customFormat="1" ht="25.5" customHeight="1">
      <c r="B266" s="131"/>
      <c r="C266" s="167" t="s">
        <v>625</v>
      </c>
      <c r="D266" s="167" t="s">
        <v>304</v>
      </c>
      <c r="E266" s="168" t="s">
        <v>903</v>
      </c>
      <c r="F266" s="229" t="s">
        <v>904</v>
      </c>
      <c r="G266" s="229"/>
      <c r="H266" s="229"/>
      <c r="I266" s="229"/>
      <c r="J266" s="169" t="s">
        <v>202</v>
      </c>
      <c r="K266" s="170">
        <v>5.61</v>
      </c>
      <c r="L266" s="227">
        <v>0</v>
      </c>
      <c r="M266" s="227"/>
      <c r="N266" s="228">
        <f t="shared" si="65"/>
        <v>0</v>
      </c>
      <c r="O266" s="219"/>
      <c r="P266" s="219"/>
      <c r="Q266" s="219"/>
      <c r="R266" s="134"/>
      <c r="T266" s="164" t="s">
        <v>5</v>
      </c>
      <c r="U266" s="43" t="s">
        <v>43</v>
      </c>
      <c r="V266" s="35"/>
      <c r="W266" s="165">
        <f t="shared" si="66"/>
        <v>0</v>
      </c>
      <c r="X266" s="165">
        <v>1.8E-3</v>
      </c>
      <c r="Y266" s="165">
        <f t="shared" si="67"/>
        <v>1.0098000000000001E-2</v>
      </c>
      <c r="Z266" s="165">
        <v>0</v>
      </c>
      <c r="AA266" s="166">
        <f t="shared" si="68"/>
        <v>0</v>
      </c>
      <c r="AR266" s="18" t="s">
        <v>287</v>
      </c>
      <c r="AT266" s="18" t="s">
        <v>304</v>
      </c>
      <c r="AU266" s="18" t="s">
        <v>104</v>
      </c>
      <c r="AY266" s="18" t="s">
        <v>160</v>
      </c>
      <c r="BE266" s="105">
        <f t="shared" si="69"/>
        <v>0</v>
      </c>
      <c r="BF266" s="105">
        <f t="shared" si="70"/>
        <v>0</v>
      </c>
      <c r="BG266" s="105">
        <f t="shared" si="71"/>
        <v>0</v>
      </c>
      <c r="BH266" s="105">
        <f t="shared" si="72"/>
        <v>0</v>
      </c>
      <c r="BI266" s="105">
        <f t="shared" si="73"/>
        <v>0</v>
      </c>
      <c r="BJ266" s="18" t="s">
        <v>11</v>
      </c>
      <c r="BK266" s="105">
        <f t="shared" si="74"/>
        <v>0</v>
      </c>
      <c r="BL266" s="18" t="s">
        <v>224</v>
      </c>
      <c r="BM266" s="18" t="s">
        <v>1232</v>
      </c>
    </row>
    <row r="267" spans="2:65" s="1" customFormat="1" ht="16.5" customHeight="1">
      <c r="B267" s="131"/>
      <c r="C267" s="167" t="s">
        <v>629</v>
      </c>
      <c r="D267" s="167" t="s">
        <v>304</v>
      </c>
      <c r="E267" s="168" t="s">
        <v>907</v>
      </c>
      <c r="F267" s="229" t="s">
        <v>908</v>
      </c>
      <c r="G267" s="229"/>
      <c r="H267" s="229"/>
      <c r="I267" s="229"/>
      <c r="J267" s="169" t="s">
        <v>207</v>
      </c>
      <c r="K267" s="170">
        <v>10</v>
      </c>
      <c r="L267" s="227">
        <v>0</v>
      </c>
      <c r="M267" s="227"/>
      <c r="N267" s="228">
        <f t="shared" si="65"/>
        <v>0</v>
      </c>
      <c r="O267" s="219"/>
      <c r="P267" s="219"/>
      <c r="Q267" s="219"/>
      <c r="R267" s="134"/>
      <c r="T267" s="164" t="s">
        <v>5</v>
      </c>
      <c r="U267" s="43" t="s">
        <v>43</v>
      </c>
      <c r="V267" s="35"/>
      <c r="W267" s="165">
        <f t="shared" si="66"/>
        <v>0</v>
      </c>
      <c r="X267" s="165">
        <v>0</v>
      </c>
      <c r="Y267" s="165">
        <f t="shared" si="67"/>
        <v>0</v>
      </c>
      <c r="Z267" s="165">
        <v>0</v>
      </c>
      <c r="AA267" s="166">
        <f t="shared" si="68"/>
        <v>0</v>
      </c>
      <c r="AR267" s="18" t="s">
        <v>287</v>
      </c>
      <c r="AT267" s="18" t="s">
        <v>304</v>
      </c>
      <c r="AU267" s="18" t="s">
        <v>104</v>
      </c>
      <c r="AY267" s="18" t="s">
        <v>160</v>
      </c>
      <c r="BE267" s="105">
        <f t="shared" si="69"/>
        <v>0</v>
      </c>
      <c r="BF267" s="105">
        <f t="shared" si="70"/>
        <v>0</v>
      </c>
      <c r="BG267" s="105">
        <f t="shared" si="71"/>
        <v>0</v>
      </c>
      <c r="BH267" s="105">
        <f t="shared" si="72"/>
        <v>0</v>
      </c>
      <c r="BI267" s="105">
        <f t="shared" si="73"/>
        <v>0</v>
      </c>
      <c r="BJ267" s="18" t="s">
        <v>11</v>
      </c>
      <c r="BK267" s="105">
        <f t="shared" si="74"/>
        <v>0</v>
      </c>
      <c r="BL267" s="18" t="s">
        <v>224</v>
      </c>
      <c r="BM267" s="18" t="s">
        <v>1233</v>
      </c>
    </row>
    <row r="268" spans="2:65" s="1" customFormat="1" ht="25.5" customHeight="1">
      <c r="B268" s="131"/>
      <c r="C268" s="160" t="s">
        <v>633</v>
      </c>
      <c r="D268" s="160" t="s">
        <v>161</v>
      </c>
      <c r="E268" s="161" t="s">
        <v>911</v>
      </c>
      <c r="F268" s="218" t="s">
        <v>912</v>
      </c>
      <c r="G268" s="218"/>
      <c r="H268" s="218"/>
      <c r="I268" s="218"/>
      <c r="J268" s="162" t="s">
        <v>189</v>
      </c>
      <c r="K268" s="163">
        <v>0.186</v>
      </c>
      <c r="L268" s="226">
        <v>0</v>
      </c>
      <c r="M268" s="226"/>
      <c r="N268" s="219">
        <f t="shared" si="65"/>
        <v>0</v>
      </c>
      <c r="O268" s="219"/>
      <c r="P268" s="219"/>
      <c r="Q268" s="219"/>
      <c r="R268" s="134"/>
      <c r="T268" s="164" t="s">
        <v>5</v>
      </c>
      <c r="U268" s="43" t="s">
        <v>43</v>
      </c>
      <c r="V268" s="35"/>
      <c r="W268" s="165">
        <f t="shared" si="66"/>
        <v>0</v>
      </c>
      <c r="X268" s="165">
        <v>0</v>
      </c>
      <c r="Y268" s="165">
        <f t="shared" si="67"/>
        <v>0</v>
      </c>
      <c r="Z268" s="165">
        <v>0</v>
      </c>
      <c r="AA268" s="166">
        <f t="shared" si="68"/>
        <v>0</v>
      </c>
      <c r="AR268" s="18" t="s">
        <v>224</v>
      </c>
      <c r="AT268" s="18" t="s">
        <v>161</v>
      </c>
      <c r="AU268" s="18" t="s">
        <v>104</v>
      </c>
      <c r="AY268" s="18" t="s">
        <v>160</v>
      </c>
      <c r="BE268" s="105">
        <f t="shared" si="69"/>
        <v>0</v>
      </c>
      <c r="BF268" s="105">
        <f t="shared" si="70"/>
        <v>0</v>
      </c>
      <c r="BG268" s="105">
        <f t="shared" si="71"/>
        <v>0</v>
      </c>
      <c r="BH268" s="105">
        <f t="shared" si="72"/>
        <v>0</v>
      </c>
      <c r="BI268" s="105">
        <f t="shared" si="73"/>
        <v>0</v>
      </c>
      <c r="BJ268" s="18" t="s">
        <v>11</v>
      </c>
      <c r="BK268" s="105">
        <f t="shared" si="74"/>
        <v>0</v>
      </c>
      <c r="BL268" s="18" t="s">
        <v>224</v>
      </c>
      <c r="BM268" s="18" t="s">
        <v>1234</v>
      </c>
    </row>
    <row r="269" spans="2:65" s="9" customFormat="1" ht="29.85" customHeight="1">
      <c r="B269" s="149"/>
      <c r="C269" s="150"/>
      <c r="D269" s="159" t="s">
        <v>132</v>
      </c>
      <c r="E269" s="159"/>
      <c r="F269" s="159"/>
      <c r="G269" s="159"/>
      <c r="H269" s="159"/>
      <c r="I269" s="159"/>
      <c r="J269" s="159"/>
      <c r="K269" s="159"/>
      <c r="L269" s="159"/>
      <c r="M269" s="159"/>
      <c r="N269" s="220">
        <f>BK269</f>
        <v>0</v>
      </c>
      <c r="O269" s="221"/>
      <c r="P269" s="221"/>
      <c r="Q269" s="221"/>
      <c r="R269" s="152"/>
      <c r="T269" s="153"/>
      <c r="U269" s="150"/>
      <c r="V269" s="150"/>
      <c r="W269" s="154">
        <f>SUM(W270:W272)</f>
        <v>0</v>
      </c>
      <c r="X269" s="150"/>
      <c r="Y269" s="154">
        <f>SUM(Y270:Y272)</f>
        <v>0</v>
      </c>
      <c r="Z269" s="150"/>
      <c r="AA269" s="155">
        <f>SUM(AA270:AA272)</f>
        <v>0.37979999999999997</v>
      </c>
      <c r="AR269" s="156" t="s">
        <v>104</v>
      </c>
      <c r="AT269" s="157" t="s">
        <v>77</v>
      </c>
      <c r="AU269" s="157" t="s">
        <v>11</v>
      </c>
      <c r="AY269" s="156" t="s">
        <v>160</v>
      </c>
      <c r="BK269" s="158">
        <f>SUM(BK270:BK272)</f>
        <v>0</v>
      </c>
    </row>
    <row r="270" spans="2:65" s="1" customFormat="1" ht="25.5" customHeight="1">
      <c r="B270" s="131"/>
      <c r="C270" s="160" t="s">
        <v>637</v>
      </c>
      <c r="D270" s="160" t="s">
        <v>161</v>
      </c>
      <c r="E270" s="161" t="s">
        <v>1235</v>
      </c>
      <c r="F270" s="218" t="s">
        <v>1236</v>
      </c>
      <c r="G270" s="218"/>
      <c r="H270" s="218"/>
      <c r="I270" s="218"/>
      <c r="J270" s="162" t="s">
        <v>465</v>
      </c>
      <c r="K270" s="163">
        <v>1</v>
      </c>
      <c r="L270" s="226">
        <v>0</v>
      </c>
      <c r="M270" s="226"/>
      <c r="N270" s="219">
        <f>ROUND(L270*K270,0)</f>
        <v>0</v>
      </c>
      <c r="O270" s="219"/>
      <c r="P270" s="219"/>
      <c r="Q270" s="219"/>
      <c r="R270" s="134"/>
      <c r="T270" s="164" t="s">
        <v>5</v>
      </c>
      <c r="U270" s="43" t="s">
        <v>43</v>
      </c>
      <c r="V270" s="35"/>
      <c r="W270" s="165">
        <f>V270*K270</f>
        <v>0</v>
      </c>
      <c r="X270" s="165">
        <v>0</v>
      </c>
      <c r="Y270" s="165">
        <f>X270*K270</f>
        <v>0</v>
      </c>
      <c r="Z270" s="165">
        <v>0</v>
      </c>
      <c r="AA270" s="166">
        <f>Z270*K270</f>
        <v>0</v>
      </c>
      <c r="AR270" s="18" t="s">
        <v>224</v>
      </c>
      <c r="AT270" s="18" t="s">
        <v>161</v>
      </c>
      <c r="AU270" s="18" t="s">
        <v>104</v>
      </c>
      <c r="AY270" s="18" t="s">
        <v>160</v>
      </c>
      <c r="BE270" s="105">
        <f>IF(U270="základní",N270,0)</f>
        <v>0</v>
      </c>
      <c r="BF270" s="105">
        <f>IF(U270="snížená",N270,0)</f>
        <v>0</v>
      </c>
      <c r="BG270" s="105">
        <f>IF(U270="zákl. přenesená",N270,0)</f>
        <v>0</v>
      </c>
      <c r="BH270" s="105">
        <f>IF(U270="sníž. přenesená",N270,0)</f>
        <v>0</v>
      </c>
      <c r="BI270" s="105">
        <f>IF(U270="nulová",N270,0)</f>
        <v>0</v>
      </c>
      <c r="BJ270" s="18" t="s">
        <v>11</v>
      </c>
      <c r="BK270" s="105">
        <f>ROUND(L270*K270,0)</f>
        <v>0</v>
      </c>
      <c r="BL270" s="18" t="s">
        <v>224</v>
      </c>
      <c r="BM270" s="18" t="s">
        <v>1237</v>
      </c>
    </row>
    <row r="271" spans="2:65" s="1" customFormat="1" ht="84" customHeight="1">
      <c r="B271" s="34"/>
      <c r="C271" s="35"/>
      <c r="D271" s="35"/>
      <c r="E271" s="35"/>
      <c r="F271" s="256" t="s">
        <v>1238</v>
      </c>
      <c r="G271" s="257"/>
      <c r="H271" s="257"/>
      <c r="I271" s="257"/>
      <c r="J271" s="35"/>
      <c r="K271" s="35"/>
      <c r="L271" s="35"/>
      <c r="M271" s="35"/>
      <c r="N271" s="35"/>
      <c r="O271" s="35"/>
      <c r="P271" s="35"/>
      <c r="Q271" s="35"/>
      <c r="R271" s="36"/>
      <c r="T271" s="171"/>
      <c r="U271" s="35"/>
      <c r="V271" s="35"/>
      <c r="W271" s="35"/>
      <c r="X271" s="35"/>
      <c r="Y271" s="35"/>
      <c r="Z271" s="35"/>
      <c r="AA271" s="73"/>
      <c r="AT271" s="18" t="s">
        <v>449</v>
      </c>
      <c r="AU271" s="18" t="s">
        <v>104</v>
      </c>
    </row>
    <row r="272" spans="2:65" s="1" customFormat="1" ht="16.5" customHeight="1">
      <c r="B272" s="131"/>
      <c r="C272" s="160" t="s">
        <v>641</v>
      </c>
      <c r="D272" s="160" t="s">
        <v>161</v>
      </c>
      <c r="E272" s="161" t="s">
        <v>1239</v>
      </c>
      <c r="F272" s="218" t="s">
        <v>1240</v>
      </c>
      <c r="G272" s="218"/>
      <c r="H272" s="218"/>
      <c r="I272" s="218"/>
      <c r="J272" s="162" t="s">
        <v>164</v>
      </c>
      <c r="K272" s="163">
        <v>21.1</v>
      </c>
      <c r="L272" s="226">
        <v>0</v>
      </c>
      <c r="M272" s="226"/>
      <c r="N272" s="219">
        <f>ROUND(L272*K272,0)</f>
        <v>0</v>
      </c>
      <c r="O272" s="219"/>
      <c r="P272" s="219"/>
      <c r="Q272" s="219"/>
      <c r="R272" s="134"/>
      <c r="T272" s="164" t="s">
        <v>5</v>
      </c>
      <c r="U272" s="43" t="s">
        <v>43</v>
      </c>
      <c r="V272" s="35"/>
      <c r="W272" s="165">
        <f>V272*K272</f>
        <v>0</v>
      </c>
      <c r="X272" s="165">
        <v>0</v>
      </c>
      <c r="Y272" s="165">
        <f>X272*K272</f>
        <v>0</v>
      </c>
      <c r="Z272" s="165">
        <v>1.7999999999999999E-2</v>
      </c>
      <c r="AA272" s="166">
        <f>Z272*K272</f>
        <v>0.37979999999999997</v>
      </c>
      <c r="AR272" s="18" t="s">
        <v>165</v>
      </c>
      <c r="AT272" s="18" t="s">
        <v>161</v>
      </c>
      <c r="AU272" s="18" t="s">
        <v>104</v>
      </c>
      <c r="AY272" s="18" t="s">
        <v>160</v>
      </c>
      <c r="BE272" s="105">
        <f>IF(U272="základní",N272,0)</f>
        <v>0</v>
      </c>
      <c r="BF272" s="105">
        <f>IF(U272="snížená",N272,0)</f>
        <v>0</v>
      </c>
      <c r="BG272" s="105">
        <f>IF(U272="zákl. přenesená",N272,0)</f>
        <v>0</v>
      </c>
      <c r="BH272" s="105">
        <f>IF(U272="sníž. přenesená",N272,0)</f>
        <v>0</v>
      </c>
      <c r="BI272" s="105">
        <f>IF(U272="nulová",N272,0)</f>
        <v>0</v>
      </c>
      <c r="BJ272" s="18" t="s">
        <v>11</v>
      </c>
      <c r="BK272" s="105">
        <f>ROUND(L272*K272,0)</f>
        <v>0</v>
      </c>
      <c r="BL272" s="18" t="s">
        <v>165</v>
      </c>
      <c r="BM272" s="18" t="s">
        <v>1241</v>
      </c>
    </row>
    <row r="273" spans="2:65" s="9" customFormat="1" ht="29.85" customHeight="1">
      <c r="B273" s="149"/>
      <c r="C273" s="150"/>
      <c r="D273" s="159" t="s">
        <v>134</v>
      </c>
      <c r="E273" s="159"/>
      <c r="F273" s="159"/>
      <c r="G273" s="159"/>
      <c r="H273" s="159"/>
      <c r="I273" s="159"/>
      <c r="J273" s="159"/>
      <c r="K273" s="159"/>
      <c r="L273" s="159"/>
      <c r="M273" s="159"/>
      <c r="N273" s="220">
        <f>BK273</f>
        <v>0</v>
      </c>
      <c r="O273" s="221"/>
      <c r="P273" s="221"/>
      <c r="Q273" s="221"/>
      <c r="R273" s="152"/>
      <c r="T273" s="153"/>
      <c r="U273" s="150"/>
      <c r="V273" s="150"/>
      <c r="W273" s="154">
        <f>SUM(W274:W275)</f>
        <v>0</v>
      </c>
      <c r="X273" s="150"/>
      <c r="Y273" s="154">
        <f>SUM(Y274:Y275)</f>
        <v>2.58E-2</v>
      </c>
      <c r="Z273" s="150"/>
      <c r="AA273" s="155">
        <f>SUM(AA274:AA275)</f>
        <v>6.1999999999999998E-3</v>
      </c>
      <c r="AR273" s="156" t="s">
        <v>104</v>
      </c>
      <c r="AT273" s="157" t="s">
        <v>77</v>
      </c>
      <c r="AU273" s="157" t="s">
        <v>11</v>
      </c>
      <c r="AY273" s="156" t="s">
        <v>160</v>
      </c>
      <c r="BK273" s="158">
        <f>SUM(BK274:BK275)</f>
        <v>0</v>
      </c>
    </row>
    <row r="274" spans="2:65" s="1" customFormat="1" ht="25.5" customHeight="1">
      <c r="B274" s="131"/>
      <c r="C274" s="160" t="s">
        <v>645</v>
      </c>
      <c r="D274" s="160" t="s">
        <v>161</v>
      </c>
      <c r="E274" s="161" t="s">
        <v>931</v>
      </c>
      <c r="F274" s="218" t="s">
        <v>932</v>
      </c>
      <c r="G274" s="218"/>
      <c r="H274" s="218"/>
      <c r="I274" s="218"/>
      <c r="J274" s="162" t="s">
        <v>164</v>
      </c>
      <c r="K274" s="163">
        <v>20</v>
      </c>
      <c r="L274" s="226">
        <v>0</v>
      </c>
      <c r="M274" s="226"/>
      <c r="N274" s="219">
        <f>ROUND(L274*K274,0)</f>
        <v>0</v>
      </c>
      <c r="O274" s="219"/>
      <c r="P274" s="219"/>
      <c r="Q274" s="219"/>
      <c r="R274" s="134"/>
      <c r="T274" s="164" t="s">
        <v>5</v>
      </c>
      <c r="U274" s="43" t="s">
        <v>43</v>
      </c>
      <c r="V274" s="35"/>
      <c r="W274" s="165">
        <f>V274*K274</f>
        <v>0</v>
      </c>
      <c r="X274" s="165">
        <v>1E-3</v>
      </c>
      <c r="Y274" s="165">
        <f>X274*K274</f>
        <v>0.02</v>
      </c>
      <c r="Z274" s="165">
        <v>3.1E-4</v>
      </c>
      <c r="AA274" s="166">
        <f>Z274*K274</f>
        <v>6.1999999999999998E-3</v>
      </c>
      <c r="AR274" s="18" t="s">
        <v>224</v>
      </c>
      <c r="AT274" s="18" t="s">
        <v>161</v>
      </c>
      <c r="AU274" s="18" t="s">
        <v>104</v>
      </c>
      <c r="AY274" s="18" t="s">
        <v>160</v>
      </c>
      <c r="BE274" s="105">
        <f>IF(U274="základní",N274,0)</f>
        <v>0</v>
      </c>
      <c r="BF274" s="105">
        <f>IF(U274="snížená",N274,0)</f>
        <v>0</v>
      </c>
      <c r="BG274" s="105">
        <f>IF(U274="zákl. přenesená",N274,0)</f>
        <v>0</v>
      </c>
      <c r="BH274" s="105">
        <f>IF(U274="sníž. přenesená",N274,0)</f>
        <v>0</v>
      </c>
      <c r="BI274" s="105">
        <f>IF(U274="nulová",N274,0)</f>
        <v>0</v>
      </c>
      <c r="BJ274" s="18" t="s">
        <v>11</v>
      </c>
      <c r="BK274" s="105">
        <f>ROUND(L274*K274,0)</f>
        <v>0</v>
      </c>
      <c r="BL274" s="18" t="s">
        <v>224</v>
      </c>
      <c r="BM274" s="18" t="s">
        <v>1242</v>
      </c>
    </row>
    <row r="275" spans="2:65" s="1" customFormat="1" ht="38.25" customHeight="1">
      <c r="B275" s="131"/>
      <c r="C275" s="160" t="s">
        <v>649</v>
      </c>
      <c r="D275" s="160" t="s">
        <v>161</v>
      </c>
      <c r="E275" s="161" t="s">
        <v>935</v>
      </c>
      <c r="F275" s="218" t="s">
        <v>936</v>
      </c>
      <c r="G275" s="218"/>
      <c r="H275" s="218"/>
      <c r="I275" s="218"/>
      <c r="J275" s="162" t="s">
        <v>164</v>
      </c>
      <c r="K275" s="163">
        <v>20</v>
      </c>
      <c r="L275" s="226">
        <v>0</v>
      </c>
      <c r="M275" s="226"/>
      <c r="N275" s="219">
        <f>ROUND(L275*K275,0)</f>
        <v>0</v>
      </c>
      <c r="O275" s="219"/>
      <c r="P275" s="219"/>
      <c r="Q275" s="219"/>
      <c r="R275" s="134"/>
      <c r="T275" s="164" t="s">
        <v>5</v>
      </c>
      <c r="U275" s="43" t="s">
        <v>43</v>
      </c>
      <c r="V275" s="35"/>
      <c r="W275" s="165">
        <f>V275*K275</f>
        <v>0</v>
      </c>
      <c r="X275" s="165">
        <v>2.9E-4</v>
      </c>
      <c r="Y275" s="165">
        <f>X275*K275</f>
        <v>5.7999999999999996E-3</v>
      </c>
      <c r="Z275" s="165">
        <v>0</v>
      </c>
      <c r="AA275" s="166">
        <f>Z275*K275</f>
        <v>0</v>
      </c>
      <c r="AR275" s="18" t="s">
        <v>224</v>
      </c>
      <c r="AT275" s="18" t="s">
        <v>161</v>
      </c>
      <c r="AU275" s="18" t="s">
        <v>104</v>
      </c>
      <c r="AY275" s="18" t="s">
        <v>160</v>
      </c>
      <c r="BE275" s="105">
        <f>IF(U275="základní",N275,0)</f>
        <v>0</v>
      </c>
      <c r="BF275" s="105">
        <f>IF(U275="snížená",N275,0)</f>
        <v>0</v>
      </c>
      <c r="BG275" s="105">
        <f>IF(U275="zákl. přenesená",N275,0)</f>
        <v>0</v>
      </c>
      <c r="BH275" s="105">
        <f>IF(U275="sníž. přenesená",N275,0)</f>
        <v>0</v>
      </c>
      <c r="BI275" s="105">
        <f>IF(U275="nulová",N275,0)</f>
        <v>0</v>
      </c>
      <c r="BJ275" s="18" t="s">
        <v>11</v>
      </c>
      <c r="BK275" s="105">
        <f>ROUND(L275*K275,0)</f>
        <v>0</v>
      </c>
      <c r="BL275" s="18" t="s">
        <v>224</v>
      </c>
      <c r="BM275" s="18" t="s">
        <v>1243</v>
      </c>
    </row>
    <row r="276" spans="2:65" s="9" customFormat="1" ht="37.35" customHeight="1">
      <c r="B276" s="149"/>
      <c r="C276" s="150"/>
      <c r="D276" s="151" t="s">
        <v>135</v>
      </c>
      <c r="E276" s="151"/>
      <c r="F276" s="151"/>
      <c r="G276" s="151"/>
      <c r="H276" s="151"/>
      <c r="I276" s="151"/>
      <c r="J276" s="151"/>
      <c r="K276" s="151"/>
      <c r="L276" s="151"/>
      <c r="M276" s="151"/>
      <c r="N276" s="222">
        <f>BK276</f>
        <v>0</v>
      </c>
      <c r="O276" s="223"/>
      <c r="P276" s="223"/>
      <c r="Q276" s="223"/>
      <c r="R276" s="152"/>
      <c r="T276" s="153"/>
      <c r="U276" s="150"/>
      <c r="V276" s="150"/>
      <c r="W276" s="154">
        <f>W277</f>
        <v>0</v>
      </c>
      <c r="X276" s="150"/>
      <c r="Y276" s="154">
        <f>Y277</f>
        <v>0</v>
      </c>
      <c r="Z276" s="150"/>
      <c r="AA276" s="155">
        <f>AA277</f>
        <v>0</v>
      </c>
      <c r="AR276" s="156" t="s">
        <v>178</v>
      </c>
      <c r="AT276" s="157" t="s">
        <v>77</v>
      </c>
      <c r="AU276" s="157" t="s">
        <v>78</v>
      </c>
      <c r="AY276" s="156" t="s">
        <v>160</v>
      </c>
      <c r="BK276" s="158">
        <f>BK277</f>
        <v>0</v>
      </c>
    </row>
    <row r="277" spans="2:65" s="9" customFormat="1" ht="19.899999999999999" customHeight="1">
      <c r="B277" s="149"/>
      <c r="C277" s="150"/>
      <c r="D277" s="159" t="s">
        <v>136</v>
      </c>
      <c r="E277" s="159"/>
      <c r="F277" s="159"/>
      <c r="G277" s="159"/>
      <c r="H277" s="159"/>
      <c r="I277" s="159"/>
      <c r="J277" s="159"/>
      <c r="K277" s="159"/>
      <c r="L277" s="159"/>
      <c r="M277" s="159"/>
      <c r="N277" s="224">
        <f>BK277</f>
        <v>0</v>
      </c>
      <c r="O277" s="225"/>
      <c r="P277" s="225"/>
      <c r="Q277" s="225"/>
      <c r="R277" s="152"/>
      <c r="T277" s="153"/>
      <c r="U277" s="150"/>
      <c r="V277" s="150"/>
      <c r="W277" s="154">
        <f>SUM(W278:W280)</f>
        <v>0</v>
      </c>
      <c r="X277" s="150"/>
      <c r="Y277" s="154">
        <f>SUM(Y278:Y280)</f>
        <v>0</v>
      </c>
      <c r="Z277" s="150"/>
      <c r="AA277" s="155">
        <f>SUM(AA278:AA280)</f>
        <v>0</v>
      </c>
      <c r="AR277" s="156" t="s">
        <v>178</v>
      </c>
      <c r="AT277" s="157" t="s">
        <v>77</v>
      </c>
      <c r="AU277" s="157" t="s">
        <v>11</v>
      </c>
      <c r="AY277" s="156" t="s">
        <v>160</v>
      </c>
      <c r="BK277" s="158">
        <f>SUM(BK278:BK280)</f>
        <v>0</v>
      </c>
    </row>
    <row r="278" spans="2:65" s="1" customFormat="1" ht="25.5" customHeight="1">
      <c r="B278" s="131"/>
      <c r="C278" s="160" t="s">
        <v>653</v>
      </c>
      <c r="D278" s="160" t="s">
        <v>161</v>
      </c>
      <c r="E278" s="161" t="s">
        <v>939</v>
      </c>
      <c r="F278" s="218" t="s">
        <v>940</v>
      </c>
      <c r="G278" s="218"/>
      <c r="H278" s="218"/>
      <c r="I278" s="218"/>
      <c r="J278" s="162" t="s">
        <v>465</v>
      </c>
      <c r="K278" s="163">
        <v>1</v>
      </c>
      <c r="L278" s="226">
        <v>0</v>
      </c>
      <c r="M278" s="226"/>
      <c r="N278" s="219">
        <f>ROUND(L278*K278,0)</f>
        <v>0</v>
      </c>
      <c r="O278" s="219"/>
      <c r="P278" s="219"/>
      <c r="Q278" s="219"/>
      <c r="R278" s="134"/>
      <c r="T278" s="164" t="s">
        <v>5</v>
      </c>
      <c r="U278" s="43" t="s">
        <v>43</v>
      </c>
      <c r="V278" s="35"/>
      <c r="W278" s="165">
        <f>V278*K278</f>
        <v>0</v>
      </c>
      <c r="X278" s="165">
        <v>0</v>
      </c>
      <c r="Y278" s="165">
        <f>X278*K278</f>
        <v>0</v>
      </c>
      <c r="Z278" s="165">
        <v>0</v>
      </c>
      <c r="AA278" s="166">
        <f>Z278*K278</f>
        <v>0</v>
      </c>
      <c r="AR278" s="18" t="s">
        <v>941</v>
      </c>
      <c r="AT278" s="18" t="s">
        <v>161</v>
      </c>
      <c r="AU278" s="18" t="s">
        <v>104</v>
      </c>
      <c r="AY278" s="18" t="s">
        <v>160</v>
      </c>
      <c r="BE278" s="105">
        <f>IF(U278="základní",N278,0)</f>
        <v>0</v>
      </c>
      <c r="BF278" s="105">
        <f>IF(U278="snížená",N278,0)</f>
        <v>0</v>
      </c>
      <c r="BG278" s="105">
        <f>IF(U278="zákl. přenesená",N278,0)</f>
        <v>0</v>
      </c>
      <c r="BH278" s="105">
        <f>IF(U278="sníž. přenesená",N278,0)</f>
        <v>0</v>
      </c>
      <c r="BI278" s="105">
        <f>IF(U278="nulová",N278,0)</f>
        <v>0</v>
      </c>
      <c r="BJ278" s="18" t="s">
        <v>11</v>
      </c>
      <c r="BK278" s="105">
        <f>ROUND(L278*K278,0)</f>
        <v>0</v>
      </c>
      <c r="BL278" s="18" t="s">
        <v>941</v>
      </c>
      <c r="BM278" s="18" t="s">
        <v>1244</v>
      </c>
    </row>
    <row r="279" spans="2:65" s="1" customFormat="1" ht="16.5" customHeight="1">
      <c r="B279" s="131"/>
      <c r="C279" s="160" t="s">
        <v>657</v>
      </c>
      <c r="D279" s="160" t="s">
        <v>161</v>
      </c>
      <c r="E279" s="161" t="s">
        <v>944</v>
      </c>
      <c r="F279" s="218" t="s">
        <v>945</v>
      </c>
      <c r="G279" s="218"/>
      <c r="H279" s="218"/>
      <c r="I279" s="218"/>
      <c r="J279" s="162" t="s">
        <v>465</v>
      </c>
      <c r="K279" s="163">
        <v>1</v>
      </c>
      <c r="L279" s="226">
        <v>0</v>
      </c>
      <c r="M279" s="226"/>
      <c r="N279" s="219">
        <f>ROUND(L279*K279,0)</f>
        <v>0</v>
      </c>
      <c r="O279" s="219"/>
      <c r="P279" s="219"/>
      <c r="Q279" s="219"/>
      <c r="R279" s="134"/>
      <c r="T279" s="164" t="s">
        <v>5</v>
      </c>
      <c r="U279" s="43" t="s">
        <v>43</v>
      </c>
      <c r="V279" s="35"/>
      <c r="W279" s="165">
        <f>V279*K279</f>
        <v>0</v>
      </c>
      <c r="X279" s="165">
        <v>0</v>
      </c>
      <c r="Y279" s="165">
        <f>X279*K279</f>
        <v>0</v>
      </c>
      <c r="Z279" s="165">
        <v>0</v>
      </c>
      <c r="AA279" s="166">
        <f>Z279*K279</f>
        <v>0</v>
      </c>
      <c r="AR279" s="18" t="s">
        <v>941</v>
      </c>
      <c r="AT279" s="18" t="s">
        <v>161</v>
      </c>
      <c r="AU279" s="18" t="s">
        <v>104</v>
      </c>
      <c r="AY279" s="18" t="s">
        <v>160</v>
      </c>
      <c r="BE279" s="105">
        <f>IF(U279="základní",N279,0)</f>
        <v>0</v>
      </c>
      <c r="BF279" s="105">
        <f>IF(U279="snížená",N279,0)</f>
        <v>0</v>
      </c>
      <c r="BG279" s="105">
        <f>IF(U279="zákl. přenesená",N279,0)</f>
        <v>0</v>
      </c>
      <c r="BH279" s="105">
        <f>IF(U279="sníž. přenesená",N279,0)</f>
        <v>0</v>
      </c>
      <c r="BI279" s="105">
        <f>IF(U279="nulová",N279,0)</f>
        <v>0</v>
      </c>
      <c r="BJ279" s="18" t="s">
        <v>11</v>
      </c>
      <c r="BK279" s="105">
        <f>ROUND(L279*K279,0)</f>
        <v>0</v>
      </c>
      <c r="BL279" s="18" t="s">
        <v>941</v>
      </c>
      <c r="BM279" s="18" t="s">
        <v>1245</v>
      </c>
    </row>
    <row r="280" spans="2:65" s="1" customFormat="1" ht="16.5" customHeight="1">
      <c r="B280" s="131"/>
      <c r="C280" s="160" t="s">
        <v>661</v>
      </c>
      <c r="D280" s="160" t="s">
        <v>161</v>
      </c>
      <c r="E280" s="161" t="s">
        <v>948</v>
      </c>
      <c r="F280" s="218" t="s">
        <v>949</v>
      </c>
      <c r="G280" s="218"/>
      <c r="H280" s="218"/>
      <c r="I280" s="218"/>
      <c r="J280" s="162" t="s">
        <v>465</v>
      </c>
      <c r="K280" s="163">
        <v>1</v>
      </c>
      <c r="L280" s="226">
        <v>0</v>
      </c>
      <c r="M280" s="226"/>
      <c r="N280" s="219">
        <f>ROUND(L280*K280,0)</f>
        <v>0</v>
      </c>
      <c r="O280" s="219"/>
      <c r="P280" s="219"/>
      <c r="Q280" s="219"/>
      <c r="R280" s="134"/>
      <c r="T280" s="164" t="s">
        <v>5</v>
      </c>
      <c r="U280" s="43" t="s">
        <v>43</v>
      </c>
      <c r="V280" s="35"/>
      <c r="W280" s="165">
        <f>V280*K280</f>
        <v>0</v>
      </c>
      <c r="X280" s="165">
        <v>0</v>
      </c>
      <c r="Y280" s="165">
        <f>X280*K280</f>
        <v>0</v>
      </c>
      <c r="Z280" s="165">
        <v>0</v>
      </c>
      <c r="AA280" s="166">
        <f>Z280*K280</f>
        <v>0</v>
      </c>
      <c r="AR280" s="18" t="s">
        <v>941</v>
      </c>
      <c r="AT280" s="18" t="s">
        <v>161</v>
      </c>
      <c r="AU280" s="18" t="s">
        <v>104</v>
      </c>
      <c r="AY280" s="18" t="s">
        <v>160</v>
      </c>
      <c r="BE280" s="105">
        <f>IF(U280="základní",N280,0)</f>
        <v>0</v>
      </c>
      <c r="BF280" s="105">
        <f>IF(U280="snížená",N280,0)</f>
        <v>0</v>
      </c>
      <c r="BG280" s="105">
        <f>IF(U280="zákl. přenesená",N280,0)</f>
        <v>0</v>
      </c>
      <c r="BH280" s="105">
        <f>IF(U280="sníž. přenesená",N280,0)</f>
        <v>0</v>
      </c>
      <c r="BI280" s="105">
        <f>IF(U280="nulová",N280,0)</f>
        <v>0</v>
      </c>
      <c r="BJ280" s="18" t="s">
        <v>11</v>
      </c>
      <c r="BK280" s="105">
        <f>ROUND(L280*K280,0)</f>
        <v>0</v>
      </c>
      <c r="BL280" s="18" t="s">
        <v>941</v>
      </c>
      <c r="BM280" s="18" t="s">
        <v>1246</v>
      </c>
    </row>
    <row r="281" spans="2:65" s="1" customFormat="1" ht="49.9" customHeight="1">
      <c r="B281" s="34"/>
      <c r="C281" s="35"/>
      <c r="D281" s="151" t="s">
        <v>951</v>
      </c>
      <c r="E281" s="35"/>
      <c r="F281" s="35"/>
      <c r="G281" s="35"/>
      <c r="H281" s="35"/>
      <c r="I281" s="35"/>
      <c r="J281" s="35"/>
      <c r="K281" s="35"/>
      <c r="L281" s="35"/>
      <c r="M281" s="35"/>
      <c r="N281" s="222">
        <f>BK281</f>
        <v>0</v>
      </c>
      <c r="O281" s="223"/>
      <c r="P281" s="223"/>
      <c r="Q281" s="223"/>
      <c r="R281" s="36"/>
      <c r="T281" s="172"/>
      <c r="U281" s="55"/>
      <c r="V281" s="55"/>
      <c r="W281" s="55"/>
      <c r="X281" s="55"/>
      <c r="Y281" s="55"/>
      <c r="Z281" s="55"/>
      <c r="AA281" s="57"/>
      <c r="AT281" s="18" t="s">
        <v>77</v>
      </c>
      <c r="AU281" s="18" t="s">
        <v>78</v>
      </c>
      <c r="AY281" s="18" t="s">
        <v>952</v>
      </c>
      <c r="BK281" s="105">
        <v>0</v>
      </c>
    </row>
    <row r="282" spans="2:65" s="1" customFormat="1" ht="6.95" customHeight="1">
      <c r="B282" s="58"/>
      <c r="C282" s="59"/>
      <c r="D282" s="59"/>
      <c r="E282" s="59"/>
      <c r="F282" s="59"/>
      <c r="G282" s="59"/>
      <c r="H282" s="59"/>
      <c r="I282" s="59"/>
      <c r="J282" s="59"/>
      <c r="K282" s="59"/>
      <c r="L282" s="59"/>
      <c r="M282" s="59"/>
      <c r="N282" s="59"/>
      <c r="O282" s="59"/>
      <c r="P282" s="59"/>
      <c r="Q282" s="59"/>
      <c r="R282" s="60"/>
    </row>
  </sheetData>
  <mergeCells count="477">
    <mergeCell ref="F207:I207"/>
    <mergeCell ref="F208:I208"/>
    <mergeCell ref="F209:I209"/>
    <mergeCell ref="F210:I210"/>
    <mergeCell ref="F211:I211"/>
    <mergeCell ref="L197:M197"/>
    <mergeCell ref="L198:M198"/>
    <mergeCell ref="L199:M199"/>
    <mergeCell ref="L200:M200"/>
    <mergeCell ref="L201:M201"/>
    <mergeCell ref="L202:M202"/>
    <mergeCell ref="L203:M203"/>
    <mergeCell ref="L204:M204"/>
    <mergeCell ref="L205:M205"/>
    <mergeCell ref="L206:M206"/>
    <mergeCell ref="L207:M207"/>
    <mergeCell ref="L208:M208"/>
    <mergeCell ref="L209:M209"/>
    <mergeCell ref="L210:M210"/>
    <mergeCell ref="L211:M211"/>
    <mergeCell ref="N201:Q201"/>
    <mergeCell ref="N202:Q202"/>
    <mergeCell ref="N203:Q203"/>
    <mergeCell ref="N204:Q204"/>
    <mergeCell ref="N205:Q205"/>
    <mergeCell ref="N206:Q206"/>
    <mergeCell ref="N193:Q193"/>
    <mergeCell ref="F197:I197"/>
    <mergeCell ref="F198:I198"/>
    <mergeCell ref="F199:I199"/>
    <mergeCell ref="F200:I200"/>
    <mergeCell ref="F201:I201"/>
    <mergeCell ref="F202:I202"/>
    <mergeCell ref="F203:I203"/>
    <mergeCell ref="F204:I204"/>
    <mergeCell ref="F205:I205"/>
    <mergeCell ref="F206:I206"/>
    <mergeCell ref="N191:Q191"/>
    <mergeCell ref="N192:Q192"/>
    <mergeCell ref="N194:Q194"/>
    <mergeCell ref="N195:Q195"/>
    <mergeCell ref="N196:Q196"/>
    <mergeCell ref="N197:Q197"/>
    <mergeCell ref="N198:Q198"/>
    <mergeCell ref="N199:Q199"/>
    <mergeCell ref="N200:Q200"/>
    <mergeCell ref="F191:I191"/>
    <mergeCell ref="F192:I192"/>
    <mergeCell ref="F194:I194"/>
    <mergeCell ref="F195:I195"/>
    <mergeCell ref="F196:I196"/>
    <mergeCell ref="L181:M181"/>
    <mergeCell ref="L182:M182"/>
    <mergeCell ref="L183:M183"/>
    <mergeCell ref="L184:M184"/>
    <mergeCell ref="L185:M185"/>
    <mergeCell ref="L186:M186"/>
    <mergeCell ref="L187:M187"/>
    <mergeCell ref="L188:M188"/>
    <mergeCell ref="L189:M189"/>
    <mergeCell ref="L190:M190"/>
    <mergeCell ref="L191:M191"/>
    <mergeCell ref="L192:M192"/>
    <mergeCell ref="L194:M194"/>
    <mergeCell ref="L195:M195"/>
    <mergeCell ref="L196:M196"/>
    <mergeCell ref="N185:Q185"/>
    <mergeCell ref="N186:Q186"/>
    <mergeCell ref="N187:Q187"/>
    <mergeCell ref="N188:Q188"/>
    <mergeCell ref="N189:Q189"/>
    <mergeCell ref="N190:Q190"/>
    <mergeCell ref="F181:I181"/>
    <mergeCell ref="F182:I182"/>
    <mergeCell ref="F183:I183"/>
    <mergeCell ref="F184:I184"/>
    <mergeCell ref="F185:I185"/>
    <mergeCell ref="F186:I186"/>
    <mergeCell ref="F187:I187"/>
    <mergeCell ref="F188:I188"/>
    <mergeCell ref="F189:I189"/>
    <mergeCell ref="F190:I190"/>
    <mergeCell ref="N176:Q176"/>
    <mergeCell ref="N177:Q177"/>
    <mergeCell ref="N178:Q178"/>
    <mergeCell ref="N179:Q179"/>
    <mergeCell ref="N180:Q180"/>
    <mergeCell ref="N181:Q181"/>
    <mergeCell ref="N182:Q182"/>
    <mergeCell ref="N183:Q183"/>
    <mergeCell ref="N184:Q184"/>
    <mergeCell ref="F176:I176"/>
    <mergeCell ref="F177:I177"/>
    <mergeCell ref="F178:I178"/>
    <mergeCell ref="F179:I179"/>
    <mergeCell ref="F180:I180"/>
    <mergeCell ref="L166:M166"/>
    <mergeCell ref="L170:M170"/>
    <mergeCell ref="L167:M167"/>
    <mergeCell ref="L168:M168"/>
    <mergeCell ref="L169:M169"/>
    <mergeCell ref="L171:M171"/>
    <mergeCell ref="L172:M172"/>
    <mergeCell ref="L173:M173"/>
    <mergeCell ref="L174:M174"/>
    <mergeCell ref="L175:M175"/>
    <mergeCell ref="L176:M176"/>
    <mergeCell ref="L177:M177"/>
    <mergeCell ref="L178:M178"/>
    <mergeCell ref="L179:M179"/>
    <mergeCell ref="L180:M180"/>
    <mergeCell ref="F168:I168"/>
    <mergeCell ref="F167:I167"/>
    <mergeCell ref="F169:I169"/>
    <mergeCell ref="F170:I170"/>
    <mergeCell ref="F171:I171"/>
    <mergeCell ref="F172:I172"/>
    <mergeCell ref="F173:I173"/>
    <mergeCell ref="F174:I174"/>
    <mergeCell ref="F175:I175"/>
    <mergeCell ref="N167:Q167"/>
    <mergeCell ref="N168:Q168"/>
    <mergeCell ref="N169:Q169"/>
    <mergeCell ref="N170:Q170"/>
    <mergeCell ref="N171:Q171"/>
    <mergeCell ref="N172:Q172"/>
    <mergeCell ref="N173:Q173"/>
    <mergeCell ref="N174:Q174"/>
    <mergeCell ref="N175:Q175"/>
    <mergeCell ref="F163:I163"/>
    <mergeCell ref="L163:M163"/>
    <mergeCell ref="F164:I164"/>
    <mergeCell ref="L164:M164"/>
    <mergeCell ref="F165:I165"/>
    <mergeCell ref="L165:M165"/>
    <mergeCell ref="N161:Q161"/>
    <mergeCell ref="N166:Q166"/>
    <mergeCell ref="N162:Q162"/>
    <mergeCell ref="N163:Q163"/>
    <mergeCell ref="N164:Q164"/>
    <mergeCell ref="N165:Q165"/>
    <mergeCell ref="F166:I166"/>
    <mergeCell ref="N159:Q159"/>
    <mergeCell ref="N149:Q149"/>
    <mergeCell ref="N152:Q152"/>
    <mergeCell ref="N158:Q158"/>
    <mergeCell ref="F159:I159"/>
    <mergeCell ref="F162:I162"/>
    <mergeCell ref="L159:M159"/>
    <mergeCell ref="F161:I161"/>
    <mergeCell ref="L161:M161"/>
    <mergeCell ref="L162:M162"/>
    <mergeCell ref="N160:Q160"/>
    <mergeCell ref="F157:I157"/>
    <mergeCell ref="L157:M157"/>
    <mergeCell ref="F150:I150"/>
    <mergeCell ref="L150:M150"/>
    <mergeCell ref="N150:Q150"/>
    <mergeCell ref="L151:M151"/>
    <mergeCell ref="N151:Q151"/>
    <mergeCell ref="N153:Q153"/>
    <mergeCell ref="N154:Q154"/>
    <mergeCell ref="N155:Q155"/>
    <mergeCell ref="N156:Q156"/>
    <mergeCell ref="N157:Q157"/>
    <mergeCell ref="F151:I151"/>
    <mergeCell ref="F156:I156"/>
    <mergeCell ref="F153:I153"/>
    <mergeCell ref="L153:M153"/>
    <mergeCell ref="F154:I154"/>
    <mergeCell ref="L154:M154"/>
    <mergeCell ref="F155:I155"/>
    <mergeCell ref="L155:M155"/>
    <mergeCell ref="L156:M156"/>
    <mergeCell ref="H1:K1"/>
    <mergeCell ref="C2:Q2"/>
    <mergeCell ref="C4:Q4"/>
    <mergeCell ref="F6:P6"/>
    <mergeCell ref="F7:P7"/>
    <mergeCell ref="O9:P9"/>
    <mergeCell ref="O11:P11"/>
    <mergeCell ref="O12:P12"/>
    <mergeCell ref="O14:P14"/>
    <mergeCell ref="F146:I146"/>
    <mergeCell ref="F148:I148"/>
    <mergeCell ref="L146:M146"/>
    <mergeCell ref="N146:Q146"/>
    <mergeCell ref="F147:I147"/>
    <mergeCell ref="L147:M147"/>
    <mergeCell ref="N147:Q147"/>
    <mergeCell ref="L148:M148"/>
    <mergeCell ref="N148:Q148"/>
    <mergeCell ref="F143:I143"/>
    <mergeCell ref="F145:I145"/>
    <mergeCell ref="L143:M143"/>
    <mergeCell ref="N143:Q143"/>
    <mergeCell ref="F144:I144"/>
    <mergeCell ref="L144:M144"/>
    <mergeCell ref="N144:Q144"/>
    <mergeCell ref="L145:M145"/>
    <mergeCell ref="N145:Q145"/>
    <mergeCell ref="F140:I140"/>
    <mergeCell ref="F142:I142"/>
    <mergeCell ref="F141:I141"/>
    <mergeCell ref="L140:M140"/>
    <mergeCell ref="N140:Q140"/>
    <mergeCell ref="L141:M141"/>
    <mergeCell ref="N141:Q141"/>
    <mergeCell ref="L142:M142"/>
    <mergeCell ref="N142:Q142"/>
    <mergeCell ref="N134:Q134"/>
    <mergeCell ref="N135:Q135"/>
    <mergeCell ref="N136:Q136"/>
    <mergeCell ref="F137:I137"/>
    <mergeCell ref="F139:I139"/>
    <mergeCell ref="L137:M137"/>
    <mergeCell ref="N137:Q137"/>
    <mergeCell ref="F138:I138"/>
    <mergeCell ref="L138:M138"/>
    <mergeCell ref="N138:Q138"/>
    <mergeCell ref="L139:M139"/>
    <mergeCell ref="N139:Q139"/>
    <mergeCell ref="L117:Q117"/>
    <mergeCell ref="C123:Q123"/>
    <mergeCell ref="M128:P128"/>
    <mergeCell ref="F125:P125"/>
    <mergeCell ref="F126:P126"/>
    <mergeCell ref="M130:Q130"/>
    <mergeCell ref="M131:Q131"/>
    <mergeCell ref="F133:I133"/>
    <mergeCell ref="L133:M133"/>
    <mergeCell ref="N133:Q133"/>
    <mergeCell ref="D111:H111"/>
    <mergeCell ref="N111:Q111"/>
    <mergeCell ref="D112:H112"/>
    <mergeCell ref="N112:Q112"/>
    <mergeCell ref="D113:H113"/>
    <mergeCell ref="N113:Q113"/>
    <mergeCell ref="D114:H114"/>
    <mergeCell ref="N114:Q114"/>
    <mergeCell ref="N115:Q115"/>
    <mergeCell ref="N101:Q101"/>
    <mergeCell ref="N102:Q102"/>
    <mergeCell ref="N103:Q103"/>
    <mergeCell ref="N104:Q104"/>
    <mergeCell ref="N105:Q105"/>
    <mergeCell ref="N106:Q106"/>
    <mergeCell ref="N107:Q107"/>
    <mergeCell ref="N109:Q109"/>
    <mergeCell ref="D110:H110"/>
    <mergeCell ref="N110:Q110"/>
    <mergeCell ref="N92:Q92"/>
    <mergeCell ref="N93:Q93"/>
    <mergeCell ref="N96:Q96"/>
    <mergeCell ref="N94:Q94"/>
    <mergeCell ref="N95:Q95"/>
    <mergeCell ref="N97:Q97"/>
    <mergeCell ref="N98:Q98"/>
    <mergeCell ref="N99:Q99"/>
    <mergeCell ref="N100:Q100"/>
    <mergeCell ref="M81:P81"/>
    <mergeCell ref="M83:Q83"/>
    <mergeCell ref="M84:Q84"/>
    <mergeCell ref="C86:G86"/>
    <mergeCell ref="N86:Q86"/>
    <mergeCell ref="N88:Q88"/>
    <mergeCell ref="N89:Q89"/>
    <mergeCell ref="N90:Q90"/>
    <mergeCell ref="N91:Q91"/>
    <mergeCell ref="H34:J34"/>
    <mergeCell ref="M34:P34"/>
    <mergeCell ref="H35:J35"/>
    <mergeCell ref="M35:P35"/>
    <mergeCell ref="H36:J36"/>
    <mergeCell ref="M36:P36"/>
    <mergeCell ref="L38:P38"/>
    <mergeCell ref="C76:Q76"/>
    <mergeCell ref="F79:P79"/>
    <mergeCell ref="F78:P78"/>
    <mergeCell ref="E24:L24"/>
    <mergeCell ref="S2:AC2"/>
    <mergeCell ref="M27:P27"/>
    <mergeCell ref="M28:P28"/>
    <mergeCell ref="M30:P30"/>
    <mergeCell ref="H32:J32"/>
    <mergeCell ref="M32:P32"/>
    <mergeCell ref="H33:J33"/>
    <mergeCell ref="M33:P33"/>
    <mergeCell ref="E15:L15"/>
    <mergeCell ref="O15:P15"/>
    <mergeCell ref="O17:P17"/>
    <mergeCell ref="O18:P18"/>
    <mergeCell ref="O20:P20"/>
    <mergeCell ref="O21:P21"/>
    <mergeCell ref="L263:M263"/>
    <mergeCell ref="L264:M264"/>
    <mergeCell ref="N223:Q223"/>
    <mergeCell ref="N224:Q224"/>
    <mergeCell ref="N226:Q226"/>
    <mergeCell ref="N229:Q229"/>
    <mergeCell ref="N230:Q230"/>
    <mergeCell ref="N231:Q231"/>
    <mergeCell ref="N232:Q232"/>
    <mergeCell ref="N233:Q233"/>
    <mergeCell ref="N234:Q234"/>
    <mergeCell ref="N235:Q235"/>
    <mergeCell ref="N237:Q237"/>
    <mergeCell ref="N225:Q225"/>
    <mergeCell ref="N227:Q227"/>
    <mergeCell ref="N228:Q228"/>
    <mergeCell ref="N236:Q236"/>
    <mergeCell ref="N260:Q260"/>
    <mergeCell ref="N262:Q262"/>
    <mergeCell ref="N263:Q263"/>
    <mergeCell ref="N264:Q264"/>
    <mergeCell ref="F259:I259"/>
    <mergeCell ref="F260:I260"/>
    <mergeCell ref="F261:I261"/>
    <mergeCell ref="F262:I262"/>
    <mergeCell ref="L247:M247"/>
    <mergeCell ref="L248:M248"/>
    <mergeCell ref="L249:M249"/>
    <mergeCell ref="L250:M250"/>
    <mergeCell ref="L251:M251"/>
    <mergeCell ref="L252:M252"/>
    <mergeCell ref="L254:M254"/>
    <mergeCell ref="L255:M255"/>
    <mergeCell ref="L256:M256"/>
    <mergeCell ref="L257:M257"/>
    <mergeCell ref="L258:M258"/>
    <mergeCell ref="L260:M260"/>
    <mergeCell ref="L262:M262"/>
    <mergeCell ref="N252:Q252"/>
    <mergeCell ref="N254:Q254"/>
    <mergeCell ref="N255:Q255"/>
    <mergeCell ref="N256:Q256"/>
    <mergeCell ref="N257:Q257"/>
    <mergeCell ref="N258:Q258"/>
    <mergeCell ref="N253:Q253"/>
    <mergeCell ref="F247:I247"/>
    <mergeCell ref="F248:I248"/>
    <mergeCell ref="F249:I249"/>
    <mergeCell ref="F250:I250"/>
    <mergeCell ref="F251:I251"/>
    <mergeCell ref="F252:I252"/>
    <mergeCell ref="F254:I254"/>
    <mergeCell ref="F255:I255"/>
    <mergeCell ref="F256:I256"/>
    <mergeCell ref="F257:I257"/>
    <mergeCell ref="F258:I258"/>
    <mergeCell ref="N243:Q243"/>
    <mergeCell ref="N245:Q245"/>
    <mergeCell ref="N244:Q244"/>
    <mergeCell ref="N246:Q246"/>
    <mergeCell ref="N247:Q247"/>
    <mergeCell ref="N248:Q248"/>
    <mergeCell ref="N249:Q249"/>
    <mergeCell ref="N250:Q250"/>
    <mergeCell ref="N251:Q251"/>
    <mergeCell ref="F243:I243"/>
    <mergeCell ref="F244:I244"/>
    <mergeCell ref="F245:I245"/>
    <mergeCell ref="F246:I246"/>
    <mergeCell ref="L229:M229"/>
    <mergeCell ref="L232:M232"/>
    <mergeCell ref="L230:M230"/>
    <mergeCell ref="L231:M231"/>
    <mergeCell ref="L233:M233"/>
    <mergeCell ref="L234:M234"/>
    <mergeCell ref="L235:M235"/>
    <mergeCell ref="L237:M237"/>
    <mergeCell ref="L239:M239"/>
    <mergeCell ref="L240:M240"/>
    <mergeCell ref="L241:M241"/>
    <mergeCell ref="L243:M243"/>
    <mergeCell ref="L244:M244"/>
    <mergeCell ref="L245:M245"/>
    <mergeCell ref="L246:M246"/>
    <mergeCell ref="N241:Q241"/>
    <mergeCell ref="N239:Q239"/>
    <mergeCell ref="N240:Q240"/>
    <mergeCell ref="N238:Q238"/>
    <mergeCell ref="N242:Q242"/>
    <mergeCell ref="F229:I229"/>
    <mergeCell ref="F232:I232"/>
    <mergeCell ref="F230:I230"/>
    <mergeCell ref="F231:I231"/>
    <mergeCell ref="F233:I233"/>
    <mergeCell ref="F234:I234"/>
    <mergeCell ref="F235:I235"/>
    <mergeCell ref="F237:I237"/>
    <mergeCell ref="F239:I239"/>
    <mergeCell ref="F240:I240"/>
    <mergeCell ref="F241:I241"/>
    <mergeCell ref="F223:I223"/>
    <mergeCell ref="F224:I224"/>
    <mergeCell ref="F226:I226"/>
    <mergeCell ref="L212:M212"/>
    <mergeCell ref="L213:M213"/>
    <mergeCell ref="L214:M214"/>
    <mergeCell ref="L215:M215"/>
    <mergeCell ref="L216:M216"/>
    <mergeCell ref="L218:M218"/>
    <mergeCell ref="L219:M219"/>
    <mergeCell ref="L220:M220"/>
    <mergeCell ref="L221:M221"/>
    <mergeCell ref="L222:M222"/>
    <mergeCell ref="L223:M223"/>
    <mergeCell ref="L224:M224"/>
    <mergeCell ref="L226:M226"/>
    <mergeCell ref="N216:Q216"/>
    <mergeCell ref="N218:Q218"/>
    <mergeCell ref="N219:Q219"/>
    <mergeCell ref="N220:Q220"/>
    <mergeCell ref="N221:Q221"/>
    <mergeCell ref="N222:Q222"/>
    <mergeCell ref="N217:Q217"/>
    <mergeCell ref="F212:I212"/>
    <mergeCell ref="F213:I213"/>
    <mergeCell ref="F214:I214"/>
    <mergeCell ref="F215:I215"/>
    <mergeCell ref="F216:I216"/>
    <mergeCell ref="F218:I218"/>
    <mergeCell ref="F219:I219"/>
    <mergeCell ref="F220:I220"/>
    <mergeCell ref="F221:I221"/>
    <mergeCell ref="F222:I222"/>
    <mergeCell ref="N207:Q207"/>
    <mergeCell ref="N208:Q208"/>
    <mergeCell ref="N209:Q209"/>
    <mergeCell ref="N210:Q210"/>
    <mergeCell ref="N211:Q211"/>
    <mergeCell ref="N212:Q212"/>
    <mergeCell ref="N213:Q213"/>
    <mergeCell ref="N214:Q214"/>
    <mergeCell ref="N215:Q215"/>
    <mergeCell ref="N281:Q281"/>
    <mergeCell ref="L266:M266"/>
    <mergeCell ref="L265:M265"/>
    <mergeCell ref="L267:M267"/>
    <mergeCell ref="L268:M268"/>
    <mergeCell ref="L270:M270"/>
    <mergeCell ref="L272:M272"/>
    <mergeCell ref="L274:M274"/>
    <mergeCell ref="L275:M275"/>
    <mergeCell ref="L278:M278"/>
    <mergeCell ref="L279:M279"/>
    <mergeCell ref="L280:M280"/>
    <mergeCell ref="N265:Q265"/>
    <mergeCell ref="N266:Q266"/>
    <mergeCell ref="N267:Q267"/>
    <mergeCell ref="N268:Q268"/>
    <mergeCell ref="N270:Q270"/>
    <mergeCell ref="N272:Q272"/>
    <mergeCell ref="N274:Q274"/>
    <mergeCell ref="N275:Q275"/>
    <mergeCell ref="N269:Q269"/>
    <mergeCell ref="N273:Q273"/>
    <mergeCell ref="N276:Q276"/>
    <mergeCell ref="F274:I274"/>
    <mergeCell ref="F275:I275"/>
    <mergeCell ref="F278:I278"/>
    <mergeCell ref="F279:I279"/>
    <mergeCell ref="F280:I280"/>
    <mergeCell ref="N280:Q280"/>
    <mergeCell ref="N278:Q278"/>
    <mergeCell ref="N279:Q279"/>
    <mergeCell ref="N277:Q277"/>
    <mergeCell ref="F264:I264"/>
    <mergeCell ref="F263:I263"/>
    <mergeCell ref="F265:I265"/>
    <mergeCell ref="F266:I266"/>
    <mergeCell ref="F267:I267"/>
    <mergeCell ref="F268:I268"/>
    <mergeCell ref="F270:I270"/>
    <mergeCell ref="F271:I271"/>
    <mergeCell ref="F272:I272"/>
  </mergeCells>
  <hyperlinks>
    <hyperlink ref="F1:G1" location="C2" display="1) Krycí list rozpočtu"/>
    <hyperlink ref="H1:K1" location="C86" display="2) Rekapitulace rozpočtu"/>
    <hyperlink ref="L1" location="C133" display="3) Rozpočet"/>
    <hyperlink ref="S1:T1" location="'Rekapitulace stavby'!C2" display="Rekapitulace stavby"/>
  </hyperlinks>
  <pageMargins left="0.58333330000000005" right="0.58333330000000005" top="0.5" bottom="0.46666669999999999" header="0" footer="0"/>
  <pageSetup paperSize="9" fitToHeight="100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6</vt:i4>
      </vt:variant>
    </vt:vector>
  </HeadingPairs>
  <TitlesOfParts>
    <vt:vector size="9" baseType="lpstr">
      <vt:lpstr>Rekapitulace stavby</vt:lpstr>
      <vt:lpstr>01 - stará budova</vt:lpstr>
      <vt:lpstr>02 - Nová budova</vt:lpstr>
      <vt:lpstr>'01 - stará budova'!Názvy_tisku</vt:lpstr>
      <vt:lpstr>'02 - Nová budova'!Názvy_tisku</vt:lpstr>
      <vt:lpstr>'Rekapitulace stavby'!Názvy_tisku</vt:lpstr>
      <vt:lpstr>'01 - stará budova'!Oblast_tisku</vt:lpstr>
      <vt:lpstr>'02 - Nová budova'!Oblast_tisku</vt:lpstr>
      <vt:lpstr>'Rekapitulace stavby'!Oblast_tisku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Pospíšil Zdeněk</dc:creator>
  <cp:lastModifiedBy>Pospíšil Zdeněk</cp:lastModifiedBy>
  <dcterms:created xsi:type="dcterms:W3CDTF">2019-02-14T20:02:19Z</dcterms:created>
  <dcterms:modified xsi:type="dcterms:W3CDTF">2019-02-14T20:08:58Z</dcterms:modified>
</cp:coreProperties>
</file>